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-460" windowWidth="29400" windowHeight="19600"/>
  </bookViews>
  <sheets>
    <sheet name="Catálogo" sheetId="3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3" l="1"/>
  <c r="G57" i="3"/>
  <c r="D57" i="3"/>
  <c r="D56" i="3"/>
  <c r="O55" i="3"/>
  <c r="D55" i="3"/>
  <c r="I55" i="3"/>
  <c r="O54" i="3"/>
  <c r="N54" i="3"/>
  <c r="G54" i="3"/>
  <c r="D54" i="3"/>
  <c r="I54" i="3"/>
  <c r="O53" i="3"/>
  <c r="D53" i="3"/>
  <c r="I53" i="3"/>
  <c r="O9" i="3"/>
  <c r="M9" i="3"/>
  <c r="G9" i="3"/>
  <c r="D9" i="3"/>
  <c r="I9" i="3"/>
  <c r="O8" i="3"/>
  <c r="M8" i="3"/>
  <c r="G8" i="3"/>
  <c r="D8" i="3"/>
  <c r="I8" i="3"/>
  <c r="D184" i="3"/>
  <c r="I184" i="3"/>
  <c r="F183" i="3"/>
  <c r="G183" i="3"/>
  <c r="D183" i="3"/>
  <c r="I183" i="3"/>
  <c r="D182" i="3"/>
  <c r="D181" i="3"/>
  <c r="P181" i="3"/>
  <c r="O181" i="3"/>
  <c r="F180" i="3"/>
  <c r="G180" i="3"/>
  <c r="D180" i="3"/>
  <c r="P180" i="3"/>
  <c r="O180" i="3"/>
  <c r="D179" i="3"/>
  <c r="P179" i="3"/>
  <c r="O179" i="3"/>
  <c r="D178" i="3"/>
  <c r="P178" i="3"/>
  <c r="O178" i="3"/>
  <c r="F177" i="3"/>
  <c r="G177" i="3"/>
  <c r="D177" i="3"/>
  <c r="I177" i="3"/>
  <c r="D176" i="3"/>
  <c r="I176" i="3"/>
  <c r="O169" i="3"/>
  <c r="D169" i="3"/>
  <c r="I169" i="3"/>
  <c r="O168" i="3"/>
  <c r="F168" i="3"/>
  <c r="G168" i="3"/>
  <c r="D168" i="3"/>
  <c r="I168" i="3"/>
  <c r="O167" i="3"/>
  <c r="D167" i="3"/>
  <c r="I167" i="3"/>
  <c r="O166" i="3"/>
  <c r="D166" i="3"/>
  <c r="I166" i="3"/>
  <c r="O165" i="3"/>
  <c r="G165" i="3"/>
  <c r="D165" i="3"/>
  <c r="I165" i="3"/>
  <c r="O164" i="3"/>
  <c r="D164" i="3"/>
  <c r="I164" i="3"/>
  <c r="O163" i="3"/>
  <c r="D163" i="3"/>
  <c r="I163" i="3"/>
  <c r="O162" i="3"/>
  <c r="G162" i="3"/>
  <c r="D162" i="3"/>
  <c r="I162" i="3"/>
  <c r="O161" i="3"/>
  <c r="D161" i="3"/>
  <c r="I161" i="3"/>
  <c r="O160" i="3"/>
  <c r="D160" i="3"/>
  <c r="I160" i="3"/>
  <c r="O159" i="3"/>
  <c r="G159" i="3"/>
  <c r="D159" i="3"/>
  <c r="I159" i="3"/>
  <c r="O158" i="3"/>
  <c r="D158" i="3"/>
  <c r="I158" i="3"/>
  <c r="O157" i="3"/>
  <c r="D157" i="3"/>
  <c r="I157" i="3"/>
  <c r="O156" i="3"/>
  <c r="D156" i="3"/>
  <c r="I156" i="3"/>
  <c r="O155" i="3"/>
  <c r="D155" i="3"/>
  <c r="I155" i="3"/>
  <c r="O148" i="3"/>
  <c r="D148" i="3"/>
  <c r="I148" i="3"/>
  <c r="O147" i="3"/>
  <c r="N147" i="3"/>
  <c r="F147" i="3"/>
  <c r="G147" i="3"/>
  <c r="D147" i="3"/>
  <c r="I147" i="3"/>
  <c r="O146" i="3"/>
  <c r="D146" i="3"/>
  <c r="I146" i="3"/>
  <c r="O145" i="3"/>
  <c r="D145" i="3"/>
  <c r="I145" i="3"/>
  <c r="O144" i="3"/>
  <c r="N144" i="3"/>
  <c r="F144" i="3"/>
  <c r="G144" i="3"/>
  <c r="D144" i="3"/>
  <c r="I144" i="3"/>
  <c r="O143" i="3"/>
  <c r="D143" i="3"/>
  <c r="I143" i="3"/>
  <c r="O142" i="3"/>
  <c r="D142" i="3"/>
  <c r="I142" i="3"/>
  <c r="O141" i="3"/>
  <c r="N141" i="3"/>
  <c r="F141" i="3"/>
  <c r="G141" i="3"/>
  <c r="D141" i="3"/>
  <c r="I141" i="3"/>
  <c r="O140" i="3"/>
  <c r="D140" i="3"/>
  <c r="I140" i="3"/>
  <c r="O139" i="3"/>
  <c r="D139" i="3"/>
  <c r="I139" i="3"/>
  <c r="O138" i="3"/>
  <c r="N138" i="3"/>
  <c r="G138" i="3"/>
  <c r="D138" i="3"/>
  <c r="I138" i="3"/>
  <c r="O137" i="3"/>
  <c r="D137" i="3"/>
  <c r="I137" i="3"/>
  <c r="O136" i="3"/>
  <c r="D136" i="3"/>
  <c r="I136" i="3"/>
  <c r="O135" i="3"/>
  <c r="N135" i="3"/>
  <c r="F135" i="3"/>
  <c r="G135" i="3"/>
  <c r="D135" i="3"/>
  <c r="I135" i="3"/>
  <c r="O134" i="3"/>
  <c r="D134" i="3"/>
  <c r="I134" i="3"/>
  <c r="O127" i="3"/>
  <c r="D127" i="3"/>
  <c r="I127" i="3"/>
  <c r="O126" i="3"/>
  <c r="N126" i="3"/>
  <c r="G126" i="3"/>
  <c r="D126" i="3"/>
  <c r="I126" i="3"/>
  <c r="O125" i="3"/>
  <c r="D125" i="3"/>
  <c r="I125" i="3"/>
  <c r="O124" i="3"/>
  <c r="D124" i="3"/>
  <c r="I124" i="3"/>
  <c r="O123" i="3"/>
  <c r="N123" i="3"/>
  <c r="G123" i="3"/>
  <c r="D123" i="3"/>
  <c r="I123" i="3"/>
  <c r="O122" i="3"/>
  <c r="D122" i="3"/>
  <c r="I122" i="3"/>
  <c r="O121" i="3"/>
  <c r="D121" i="3"/>
  <c r="I121" i="3"/>
  <c r="O120" i="3"/>
  <c r="N120" i="3"/>
  <c r="G120" i="3"/>
  <c r="D120" i="3"/>
  <c r="I120" i="3"/>
  <c r="O119" i="3"/>
  <c r="D119" i="3"/>
  <c r="I119" i="3"/>
  <c r="O118" i="3"/>
  <c r="D118" i="3"/>
  <c r="I118" i="3"/>
  <c r="O117" i="3"/>
  <c r="N117" i="3"/>
  <c r="G117" i="3"/>
  <c r="D117" i="3"/>
  <c r="I117" i="3"/>
  <c r="O116" i="3"/>
  <c r="D116" i="3"/>
  <c r="I116" i="3"/>
  <c r="O115" i="3"/>
  <c r="D115" i="3"/>
  <c r="I115" i="3"/>
  <c r="O114" i="3"/>
  <c r="N114" i="3"/>
  <c r="G114" i="3"/>
  <c r="D114" i="3"/>
  <c r="I114" i="3"/>
  <c r="O113" i="3"/>
  <c r="D113" i="3"/>
  <c r="I113" i="3"/>
  <c r="O112" i="3"/>
  <c r="D112" i="3"/>
  <c r="I112" i="3"/>
  <c r="O111" i="3"/>
  <c r="N111" i="3"/>
  <c r="G111" i="3"/>
  <c r="D111" i="3"/>
  <c r="I111" i="3"/>
  <c r="O110" i="3"/>
  <c r="D110" i="3"/>
  <c r="I110" i="3"/>
  <c r="O103" i="3"/>
  <c r="D103" i="3"/>
  <c r="I103" i="3"/>
  <c r="O102" i="3"/>
  <c r="N102" i="3"/>
  <c r="G102" i="3"/>
  <c r="D102" i="3"/>
  <c r="I102" i="3"/>
  <c r="O101" i="3"/>
  <c r="D101" i="3"/>
  <c r="I101" i="3"/>
  <c r="O100" i="3"/>
  <c r="D100" i="3"/>
  <c r="I100" i="3"/>
  <c r="O99" i="3"/>
  <c r="N99" i="3"/>
  <c r="G99" i="3"/>
  <c r="D99" i="3"/>
  <c r="I99" i="3"/>
  <c r="O98" i="3"/>
  <c r="D98" i="3"/>
  <c r="I98" i="3"/>
  <c r="O97" i="3"/>
  <c r="D97" i="3"/>
  <c r="I97" i="3"/>
  <c r="O96" i="3"/>
  <c r="N96" i="3"/>
  <c r="G96" i="3"/>
  <c r="D96" i="3"/>
  <c r="I96" i="3"/>
  <c r="O95" i="3"/>
  <c r="D95" i="3"/>
  <c r="I95" i="3"/>
  <c r="O94" i="3"/>
  <c r="D94" i="3"/>
  <c r="I94" i="3"/>
  <c r="O93" i="3"/>
  <c r="N93" i="3"/>
  <c r="G93" i="3"/>
  <c r="D93" i="3"/>
  <c r="I93" i="3"/>
  <c r="O92" i="3"/>
  <c r="D92" i="3"/>
  <c r="I92" i="3"/>
  <c r="O91" i="3"/>
  <c r="D91" i="3"/>
  <c r="I91" i="3"/>
  <c r="O90" i="3"/>
  <c r="N90" i="3"/>
  <c r="G90" i="3"/>
  <c r="D90" i="3"/>
  <c r="I90" i="3"/>
  <c r="O89" i="3"/>
  <c r="D89" i="3"/>
  <c r="I89" i="3"/>
  <c r="O88" i="3"/>
  <c r="D88" i="3"/>
  <c r="I88" i="3"/>
  <c r="O87" i="3"/>
  <c r="N87" i="3"/>
  <c r="G87" i="3"/>
  <c r="D87" i="3"/>
  <c r="I87" i="3"/>
  <c r="O86" i="3"/>
  <c r="D86" i="3"/>
  <c r="I86" i="3"/>
  <c r="O79" i="3"/>
  <c r="D79" i="3"/>
  <c r="I79" i="3"/>
  <c r="O78" i="3"/>
  <c r="G78" i="3"/>
  <c r="D78" i="3"/>
  <c r="I78" i="3"/>
  <c r="O77" i="3"/>
  <c r="D77" i="3"/>
  <c r="I77" i="3"/>
  <c r="O76" i="3"/>
  <c r="D76" i="3"/>
  <c r="I76" i="3"/>
  <c r="O75" i="3"/>
  <c r="G75" i="3"/>
  <c r="D75" i="3"/>
  <c r="I75" i="3"/>
  <c r="O74" i="3"/>
  <c r="D74" i="3"/>
  <c r="I74" i="3"/>
  <c r="O73" i="3"/>
  <c r="D73" i="3"/>
  <c r="I73" i="3"/>
  <c r="O72" i="3"/>
  <c r="G72" i="3"/>
  <c r="D72" i="3"/>
  <c r="I72" i="3"/>
  <c r="O71" i="3"/>
  <c r="D71" i="3"/>
  <c r="I71" i="3"/>
  <c r="O70" i="3"/>
  <c r="D70" i="3"/>
  <c r="I70" i="3"/>
  <c r="O69" i="3"/>
  <c r="G69" i="3"/>
  <c r="D69" i="3"/>
  <c r="I69" i="3"/>
  <c r="O68" i="3"/>
  <c r="D68" i="3"/>
  <c r="I68" i="3"/>
  <c r="O67" i="3"/>
  <c r="D67" i="3"/>
  <c r="I67" i="3"/>
  <c r="O66" i="3"/>
  <c r="N66" i="3"/>
  <c r="G66" i="3"/>
  <c r="D66" i="3"/>
  <c r="I66" i="3"/>
  <c r="O65" i="3"/>
  <c r="D65" i="3"/>
  <c r="I65" i="3"/>
  <c r="O52" i="3"/>
  <c r="D52" i="3"/>
  <c r="I52" i="3"/>
  <c r="O51" i="3"/>
  <c r="N51" i="3"/>
  <c r="G51" i="3"/>
  <c r="D51" i="3"/>
  <c r="I51" i="3"/>
  <c r="O50" i="3"/>
  <c r="D50" i="3"/>
  <c r="I50" i="3"/>
  <c r="O49" i="3"/>
  <c r="D49" i="3"/>
  <c r="I49" i="3"/>
  <c r="O48" i="3"/>
  <c r="N48" i="3"/>
  <c r="G48" i="3"/>
  <c r="D48" i="3"/>
  <c r="I48" i="3"/>
  <c r="O47" i="3"/>
  <c r="D47" i="3"/>
  <c r="I47" i="3"/>
  <c r="O46" i="3"/>
  <c r="D46" i="3"/>
  <c r="I46" i="3"/>
  <c r="O45" i="3"/>
  <c r="N45" i="3"/>
  <c r="G45" i="3"/>
  <c r="D45" i="3"/>
  <c r="I45" i="3"/>
  <c r="O44" i="3"/>
  <c r="D44" i="3"/>
  <c r="I44" i="3"/>
  <c r="O43" i="3"/>
  <c r="D43" i="3"/>
  <c r="I43" i="3"/>
  <c r="O42" i="3"/>
  <c r="N42" i="3"/>
  <c r="G42" i="3"/>
  <c r="D42" i="3"/>
  <c r="I42" i="3"/>
  <c r="O41" i="3"/>
  <c r="D41" i="3"/>
  <c r="I41" i="3"/>
  <c r="O40" i="3"/>
  <c r="D40" i="3"/>
  <c r="I40" i="3"/>
  <c r="O39" i="3"/>
  <c r="N39" i="3"/>
  <c r="G39" i="3"/>
  <c r="D39" i="3"/>
  <c r="I39" i="3"/>
  <c r="O38" i="3"/>
  <c r="D38" i="3"/>
  <c r="I38" i="3"/>
  <c r="O31" i="3"/>
  <c r="D31" i="3"/>
  <c r="I31" i="3"/>
  <c r="O30" i="3"/>
  <c r="N30" i="3"/>
  <c r="G30" i="3"/>
  <c r="D30" i="3"/>
  <c r="I30" i="3"/>
  <c r="O29" i="3"/>
  <c r="D29" i="3"/>
  <c r="I29" i="3"/>
  <c r="O28" i="3"/>
  <c r="D28" i="3"/>
  <c r="I28" i="3"/>
  <c r="O27" i="3"/>
  <c r="N27" i="3"/>
  <c r="G27" i="3"/>
  <c r="D27" i="3"/>
  <c r="I27" i="3"/>
  <c r="O26" i="3"/>
  <c r="D26" i="3"/>
  <c r="I26" i="3"/>
  <c r="O25" i="3"/>
  <c r="D25" i="3"/>
  <c r="I25" i="3"/>
  <c r="O24" i="3"/>
  <c r="N24" i="3"/>
  <c r="G24" i="3"/>
  <c r="D24" i="3"/>
  <c r="I24" i="3"/>
  <c r="O23" i="3"/>
  <c r="D23" i="3"/>
  <c r="I23" i="3"/>
  <c r="O22" i="3"/>
  <c r="D22" i="3"/>
  <c r="I22" i="3"/>
  <c r="O21" i="3"/>
  <c r="N21" i="3"/>
  <c r="G21" i="3"/>
  <c r="D21" i="3"/>
  <c r="I21" i="3"/>
  <c r="O20" i="3"/>
  <c r="D20" i="3"/>
  <c r="I20" i="3"/>
  <c r="O19" i="3"/>
  <c r="D19" i="3"/>
  <c r="I19" i="3"/>
  <c r="O18" i="3"/>
  <c r="M18" i="3"/>
  <c r="N18" i="3"/>
  <c r="G18" i="3"/>
  <c r="D18" i="3"/>
  <c r="I18" i="3"/>
  <c r="O17" i="3"/>
  <c r="D17" i="3"/>
  <c r="I17" i="3"/>
  <c r="I179" i="3"/>
  <c r="I180" i="3"/>
  <c r="P184" i="3"/>
  <c r="O184" i="3"/>
  <c r="I178" i="3"/>
  <c r="P177" i="3"/>
  <c r="O177" i="3"/>
  <c r="M180" i="3"/>
  <c r="P176" i="3"/>
  <c r="O176" i="3"/>
  <c r="I181" i="3"/>
  <c r="I182" i="3"/>
  <c r="P183" i="3"/>
  <c r="O183" i="3"/>
  <c r="P182" i="3"/>
  <c r="O182" i="3"/>
  <c r="M177" i="3"/>
  <c r="M183" i="3"/>
</calcChain>
</file>

<file path=xl/sharedStrings.xml><?xml version="1.0" encoding="utf-8"?>
<sst xmlns="http://schemas.openxmlformats.org/spreadsheetml/2006/main" count="514" uniqueCount="55">
  <si>
    <t>FÔRMAS PARA LAJES BIDIRECIONAIS</t>
  </si>
  <si>
    <t>Atex 600</t>
  </si>
  <si>
    <t>Altura</t>
  </si>
  <si>
    <t xml:space="preserve">Espessura </t>
  </si>
  <si>
    <t>Largura da Nervura</t>
  </si>
  <si>
    <t xml:space="preserve">Área </t>
  </si>
  <si>
    <t>Distância do C. G à</t>
  </si>
  <si>
    <t>Inércia</t>
  </si>
  <si>
    <t>Volume do Vazio</t>
  </si>
  <si>
    <t>Peso</t>
  </si>
  <si>
    <t>Volume de</t>
  </si>
  <si>
    <t>do Molde</t>
  </si>
  <si>
    <t>da Lâmina</t>
  </si>
  <si>
    <t>Total</t>
  </si>
  <si>
    <t>Inferior</t>
  </si>
  <si>
    <t>Superior</t>
  </si>
  <si>
    <t xml:space="preserve">Média </t>
  </si>
  <si>
    <t>da</t>
  </si>
  <si>
    <t xml:space="preserve">Face </t>
  </si>
  <si>
    <t xml:space="preserve">Altura </t>
  </si>
  <si>
    <t>Próprio</t>
  </si>
  <si>
    <t>Concreto</t>
  </si>
  <si>
    <t>Seção</t>
  </si>
  <si>
    <t>p/ nerv.</t>
  </si>
  <si>
    <t>equivalente</t>
  </si>
  <si>
    <t>cm</t>
  </si>
  <si>
    <t>cm²</t>
  </si>
  <si>
    <t>m³</t>
  </si>
  <si>
    <t>m³ / m²</t>
  </si>
  <si>
    <t>KN/m²</t>
  </si>
  <si>
    <t>d1</t>
  </si>
  <si>
    <t>ds</t>
  </si>
  <si>
    <t>D</t>
  </si>
  <si>
    <t>bi</t>
  </si>
  <si>
    <t>bs</t>
  </si>
  <si>
    <t>br</t>
  </si>
  <si>
    <t>A</t>
  </si>
  <si>
    <t>rs</t>
  </si>
  <si>
    <t>ri</t>
  </si>
  <si>
    <t>I</t>
  </si>
  <si>
    <t>heq</t>
  </si>
  <si>
    <t>v/v</t>
  </si>
  <si>
    <t>Concreto 25 kN/m³</t>
  </si>
  <si>
    <t>Atex 610</t>
  </si>
  <si>
    <t xml:space="preserve">Volume </t>
  </si>
  <si>
    <t>de Concreto</t>
  </si>
  <si>
    <t>Atex 650</t>
  </si>
  <si>
    <t>Atex 660</t>
  </si>
  <si>
    <t>Atex 700</t>
  </si>
  <si>
    <t>Atex 740</t>
  </si>
  <si>
    <t>Atex 800</t>
  </si>
  <si>
    <t>Atex 830</t>
  </si>
  <si>
    <t>Atex 900</t>
  </si>
  <si>
    <r>
      <t>cm</t>
    </r>
    <r>
      <rPr>
        <vertAlign val="superscript"/>
        <sz val="7"/>
        <rFont val="Calibri"/>
        <family val="2"/>
      </rPr>
      <t>4</t>
    </r>
  </si>
  <si>
    <t xml:space="preserve">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</si>
</sst>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7"/>
      <name val="Calibri"/>
      <family val="2"/>
    </font>
    <font>
      <b/>
      <sz val="10"/>
      <color rgb="FF000000"/>
      <name val="Calibri"/>
      <family val="2"/>
    </font>
    <font>
      <b/>
      <sz val="11"/>
      <color theme="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48120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4" fontId="5" fillId="3" borderId="9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" fontId="5" fillId="3" borderId="5" xfId="1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165" fontId="5" fillId="3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3" borderId="1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" fontId="5" fillId="2" borderId="14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64" fontId="5" fillId="3" borderId="12" xfId="0" applyNumberFormat="1" applyFont="1" applyFill="1" applyBorder="1" applyAlignment="1">
      <alignment horizontal="center" vertical="center"/>
    </xf>
    <xf numFmtId="164" fontId="5" fillId="3" borderId="1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5" fillId="3" borderId="14" xfId="1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0" xfId="1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vertical="center" textRotation="90"/>
    </xf>
    <xf numFmtId="0" fontId="7" fillId="4" borderId="9" xfId="0" applyFont="1" applyFill="1" applyBorder="1" applyAlignment="1">
      <alignment vertical="center" textRotation="90"/>
    </xf>
    <xf numFmtId="0" fontId="7" fillId="4" borderId="12" xfId="0" applyFont="1" applyFill="1" applyBorder="1" applyAlignment="1">
      <alignment vertical="center" textRotation="90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textRotation="90"/>
    </xf>
    <xf numFmtId="0" fontId="7" fillId="4" borderId="9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331304</xdr:colOff>
      <xdr:row>0</xdr:row>
      <xdr:rowOff>131141</xdr:rowOff>
    </xdr:from>
    <xdr:to>
      <xdr:col>15</xdr:col>
      <xdr:colOff>544752</xdr:colOff>
      <xdr:row>0</xdr:row>
      <xdr:rowOff>753333</xdr:rowOff>
    </xdr:to>
    <xdr:pic>
      <xdr:nvPicPr>
        <xdr:cNvPr id="3" name="Picture 2" descr="Marca-Atex-Prioritaria_Forma-da-Obra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4945" y="131141"/>
          <a:ext cx="1448937" cy="622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3"/>
  <sheetViews>
    <sheetView tabSelected="1" topLeftCell="A167" zoomScale="184" zoomScaleNormal="184" zoomScalePageLayoutView="184" workbookViewId="0">
      <selection activeCell="R184" sqref="R184"/>
    </sheetView>
  </sheetViews>
  <sheetFormatPr baseColWidth="10" defaultColWidth="8.83203125" defaultRowHeight="14" x14ac:dyDescent="0"/>
  <cols>
    <col min="1" max="1" width="3.6640625" style="2" customWidth="1"/>
    <col min="2" max="2" width="5.6640625" style="2" customWidth="1"/>
    <col min="3" max="3" width="6.5" style="2" customWidth="1"/>
    <col min="4" max="4" width="5" style="2" customWidth="1"/>
    <col min="5" max="5" width="4.6640625" style="2" customWidth="1"/>
    <col min="6" max="6" width="5.5" style="2" customWidth="1"/>
    <col min="7" max="7" width="5" style="2" customWidth="1"/>
    <col min="8" max="8" width="4.5" style="2" customWidth="1"/>
    <col min="9" max="9" width="5.5" style="2" customWidth="1"/>
    <col min="10" max="10" width="5.33203125" style="2" customWidth="1"/>
    <col min="11" max="11" width="5.83203125" style="2" customWidth="1"/>
    <col min="12" max="12" width="7" style="2" customWidth="1"/>
    <col min="13" max="13" width="4.5" style="2" customWidth="1"/>
    <col min="14" max="14" width="6.1640625" style="2" customWidth="1"/>
    <col min="15" max="15" width="5.5" style="2" customWidth="1"/>
    <col min="16" max="17" width="7.1640625" style="2" customWidth="1"/>
    <col min="18" max="256" width="8.83203125" style="2"/>
    <col min="257" max="257" width="3.6640625" style="2" customWidth="1"/>
    <col min="258" max="258" width="5.6640625" style="2" customWidth="1"/>
    <col min="259" max="259" width="6.5" style="2" customWidth="1"/>
    <col min="260" max="260" width="5" style="2" customWidth="1"/>
    <col min="261" max="261" width="4.6640625" style="2" customWidth="1"/>
    <col min="262" max="262" width="5.5" style="2" customWidth="1"/>
    <col min="263" max="263" width="5" style="2" customWidth="1"/>
    <col min="264" max="264" width="4.5" style="2" customWidth="1"/>
    <col min="265" max="265" width="5.5" style="2" customWidth="1"/>
    <col min="266" max="266" width="5.33203125" style="2" customWidth="1"/>
    <col min="267" max="267" width="5.83203125" style="2" customWidth="1"/>
    <col min="268" max="268" width="7" style="2" customWidth="1"/>
    <col min="269" max="269" width="4.5" style="2" customWidth="1"/>
    <col min="270" max="270" width="6.1640625" style="2" customWidth="1"/>
    <col min="271" max="271" width="5.5" style="2" customWidth="1"/>
    <col min="272" max="273" width="7.1640625" style="2" customWidth="1"/>
    <col min="274" max="512" width="8.83203125" style="2"/>
    <col min="513" max="513" width="3.6640625" style="2" customWidth="1"/>
    <col min="514" max="514" width="5.6640625" style="2" customWidth="1"/>
    <col min="515" max="515" width="6.5" style="2" customWidth="1"/>
    <col min="516" max="516" width="5" style="2" customWidth="1"/>
    <col min="517" max="517" width="4.6640625" style="2" customWidth="1"/>
    <col min="518" max="518" width="5.5" style="2" customWidth="1"/>
    <col min="519" max="519" width="5" style="2" customWidth="1"/>
    <col min="520" max="520" width="4.5" style="2" customWidth="1"/>
    <col min="521" max="521" width="5.5" style="2" customWidth="1"/>
    <col min="522" max="522" width="5.33203125" style="2" customWidth="1"/>
    <col min="523" max="523" width="5.83203125" style="2" customWidth="1"/>
    <col min="524" max="524" width="7" style="2" customWidth="1"/>
    <col min="525" max="525" width="4.5" style="2" customWidth="1"/>
    <col min="526" max="526" width="6.1640625" style="2" customWidth="1"/>
    <col min="527" max="527" width="5.5" style="2" customWidth="1"/>
    <col min="528" max="529" width="7.1640625" style="2" customWidth="1"/>
    <col min="530" max="768" width="8.83203125" style="2"/>
    <col min="769" max="769" width="3.6640625" style="2" customWidth="1"/>
    <col min="770" max="770" width="5.6640625" style="2" customWidth="1"/>
    <col min="771" max="771" width="6.5" style="2" customWidth="1"/>
    <col min="772" max="772" width="5" style="2" customWidth="1"/>
    <col min="773" max="773" width="4.6640625" style="2" customWidth="1"/>
    <col min="774" max="774" width="5.5" style="2" customWidth="1"/>
    <col min="775" max="775" width="5" style="2" customWidth="1"/>
    <col min="776" max="776" width="4.5" style="2" customWidth="1"/>
    <col min="777" max="777" width="5.5" style="2" customWidth="1"/>
    <col min="778" max="778" width="5.33203125" style="2" customWidth="1"/>
    <col min="779" max="779" width="5.83203125" style="2" customWidth="1"/>
    <col min="780" max="780" width="7" style="2" customWidth="1"/>
    <col min="781" max="781" width="4.5" style="2" customWidth="1"/>
    <col min="782" max="782" width="6.1640625" style="2" customWidth="1"/>
    <col min="783" max="783" width="5.5" style="2" customWidth="1"/>
    <col min="784" max="785" width="7.1640625" style="2" customWidth="1"/>
    <col min="786" max="1024" width="8.83203125" style="2"/>
    <col min="1025" max="1025" width="3.6640625" style="2" customWidth="1"/>
    <col min="1026" max="1026" width="5.6640625" style="2" customWidth="1"/>
    <col min="1027" max="1027" width="6.5" style="2" customWidth="1"/>
    <col min="1028" max="1028" width="5" style="2" customWidth="1"/>
    <col min="1029" max="1029" width="4.6640625" style="2" customWidth="1"/>
    <col min="1030" max="1030" width="5.5" style="2" customWidth="1"/>
    <col min="1031" max="1031" width="5" style="2" customWidth="1"/>
    <col min="1032" max="1032" width="4.5" style="2" customWidth="1"/>
    <col min="1033" max="1033" width="5.5" style="2" customWidth="1"/>
    <col min="1034" max="1034" width="5.33203125" style="2" customWidth="1"/>
    <col min="1035" max="1035" width="5.83203125" style="2" customWidth="1"/>
    <col min="1036" max="1036" width="7" style="2" customWidth="1"/>
    <col min="1037" max="1037" width="4.5" style="2" customWidth="1"/>
    <col min="1038" max="1038" width="6.1640625" style="2" customWidth="1"/>
    <col min="1039" max="1039" width="5.5" style="2" customWidth="1"/>
    <col min="1040" max="1041" width="7.1640625" style="2" customWidth="1"/>
    <col min="1042" max="1280" width="8.83203125" style="2"/>
    <col min="1281" max="1281" width="3.6640625" style="2" customWidth="1"/>
    <col min="1282" max="1282" width="5.6640625" style="2" customWidth="1"/>
    <col min="1283" max="1283" width="6.5" style="2" customWidth="1"/>
    <col min="1284" max="1284" width="5" style="2" customWidth="1"/>
    <col min="1285" max="1285" width="4.6640625" style="2" customWidth="1"/>
    <col min="1286" max="1286" width="5.5" style="2" customWidth="1"/>
    <col min="1287" max="1287" width="5" style="2" customWidth="1"/>
    <col min="1288" max="1288" width="4.5" style="2" customWidth="1"/>
    <col min="1289" max="1289" width="5.5" style="2" customWidth="1"/>
    <col min="1290" max="1290" width="5.33203125" style="2" customWidth="1"/>
    <col min="1291" max="1291" width="5.83203125" style="2" customWidth="1"/>
    <col min="1292" max="1292" width="7" style="2" customWidth="1"/>
    <col min="1293" max="1293" width="4.5" style="2" customWidth="1"/>
    <col min="1294" max="1294" width="6.1640625" style="2" customWidth="1"/>
    <col min="1295" max="1295" width="5.5" style="2" customWidth="1"/>
    <col min="1296" max="1297" width="7.1640625" style="2" customWidth="1"/>
    <col min="1298" max="1536" width="8.83203125" style="2"/>
    <col min="1537" max="1537" width="3.6640625" style="2" customWidth="1"/>
    <col min="1538" max="1538" width="5.6640625" style="2" customWidth="1"/>
    <col min="1539" max="1539" width="6.5" style="2" customWidth="1"/>
    <col min="1540" max="1540" width="5" style="2" customWidth="1"/>
    <col min="1541" max="1541" width="4.6640625" style="2" customWidth="1"/>
    <col min="1542" max="1542" width="5.5" style="2" customWidth="1"/>
    <col min="1543" max="1543" width="5" style="2" customWidth="1"/>
    <col min="1544" max="1544" width="4.5" style="2" customWidth="1"/>
    <col min="1545" max="1545" width="5.5" style="2" customWidth="1"/>
    <col min="1546" max="1546" width="5.33203125" style="2" customWidth="1"/>
    <col min="1547" max="1547" width="5.83203125" style="2" customWidth="1"/>
    <col min="1548" max="1548" width="7" style="2" customWidth="1"/>
    <col min="1549" max="1549" width="4.5" style="2" customWidth="1"/>
    <col min="1550" max="1550" width="6.1640625" style="2" customWidth="1"/>
    <col min="1551" max="1551" width="5.5" style="2" customWidth="1"/>
    <col min="1552" max="1553" width="7.1640625" style="2" customWidth="1"/>
    <col min="1554" max="1792" width="8.83203125" style="2"/>
    <col min="1793" max="1793" width="3.6640625" style="2" customWidth="1"/>
    <col min="1794" max="1794" width="5.6640625" style="2" customWidth="1"/>
    <col min="1795" max="1795" width="6.5" style="2" customWidth="1"/>
    <col min="1796" max="1796" width="5" style="2" customWidth="1"/>
    <col min="1797" max="1797" width="4.6640625" style="2" customWidth="1"/>
    <col min="1798" max="1798" width="5.5" style="2" customWidth="1"/>
    <col min="1799" max="1799" width="5" style="2" customWidth="1"/>
    <col min="1800" max="1800" width="4.5" style="2" customWidth="1"/>
    <col min="1801" max="1801" width="5.5" style="2" customWidth="1"/>
    <col min="1802" max="1802" width="5.33203125" style="2" customWidth="1"/>
    <col min="1803" max="1803" width="5.83203125" style="2" customWidth="1"/>
    <col min="1804" max="1804" width="7" style="2" customWidth="1"/>
    <col min="1805" max="1805" width="4.5" style="2" customWidth="1"/>
    <col min="1806" max="1806" width="6.1640625" style="2" customWidth="1"/>
    <col min="1807" max="1807" width="5.5" style="2" customWidth="1"/>
    <col min="1808" max="1809" width="7.1640625" style="2" customWidth="1"/>
    <col min="1810" max="2048" width="8.83203125" style="2"/>
    <col min="2049" max="2049" width="3.6640625" style="2" customWidth="1"/>
    <col min="2050" max="2050" width="5.6640625" style="2" customWidth="1"/>
    <col min="2051" max="2051" width="6.5" style="2" customWidth="1"/>
    <col min="2052" max="2052" width="5" style="2" customWidth="1"/>
    <col min="2053" max="2053" width="4.6640625" style="2" customWidth="1"/>
    <col min="2054" max="2054" width="5.5" style="2" customWidth="1"/>
    <col min="2055" max="2055" width="5" style="2" customWidth="1"/>
    <col min="2056" max="2056" width="4.5" style="2" customWidth="1"/>
    <col min="2057" max="2057" width="5.5" style="2" customWidth="1"/>
    <col min="2058" max="2058" width="5.33203125" style="2" customWidth="1"/>
    <col min="2059" max="2059" width="5.83203125" style="2" customWidth="1"/>
    <col min="2060" max="2060" width="7" style="2" customWidth="1"/>
    <col min="2061" max="2061" width="4.5" style="2" customWidth="1"/>
    <col min="2062" max="2062" width="6.1640625" style="2" customWidth="1"/>
    <col min="2063" max="2063" width="5.5" style="2" customWidth="1"/>
    <col min="2064" max="2065" width="7.1640625" style="2" customWidth="1"/>
    <col min="2066" max="2304" width="8.83203125" style="2"/>
    <col min="2305" max="2305" width="3.6640625" style="2" customWidth="1"/>
    <col min="2306" max="2306" width="5.6640625" style="2" customWidth="1"/>
    <col min="2307" max="2307" width="6.5" style="2" customWidth="1"/>
    <col min="2308" max="2308" width="5" style="2" customWidth="1"/>
    <col min="2309" max="2309" width="4.6640625" style="2" customWidth="1"/>
    <col min="2310" max="2310" width="5.5" style="2" customWidth="1"/>
    <col min="2311" max="2311" width="5" style="2" customWidth="1"/>
    <col min="2312" max="2312" width="4.5" style="2" customWidth="1"/>
    <col min="2313" max="2313" width="5.5" style="2" customWidth="1"/>
    <col min="2314" max="2314" width="5.33203125" style="2" customWidth="1"/>
    <col min="2315" max="2315" width="5.83203125" style="2" customWidth="1"/>
    <col min="2316" max="2316" width="7" style="2" customWidth="1"/>
    <col min="2317" max="2317" width="4.5" style="2" customWidth="1"/>
    <col min="2318" max="2318" width="6.1640625" style="2" customWidth="1"/>
    <col min="2319" max="2319" width="5.5" style="2" customWidth="1"/>
    <col min="2320" max="2321" width="7.1640625" style="2" customWidth="1"/>
    <col min="2322" max="2560" width="8.83203125" style="2"/>
    <col min="2561" max="2561" width="3.6640625" style="2" customWidth="1"/>
    <col min="2562" max="2562" width="5.6640625" style="2" customWidth="1"/>
    <col min="2563" max="2563" width="6.5" style="2" customWidth="1"/>
    <col min="2564" max="2564" width="5" style="2" customWidth="1"/>
    <col min="2565" max="2565" width="4.6640625" style="2" customWidth="1"/>
    <col min="2566" max="2566" width="5.5" style="2" customWidth="1"/>
    <col min="2567" max="2567" width="5" style="2" customWidth="1"/>
    <col min="2568" max="2568" width="4.5" style="2" customWidth="1"/>
    <col min="2569" max="2569" width="5.5" style="2" customWidth="1"/>
    <col min="2570" max="2570" width="5.33203125" style="2" customWidth="1"/>
    <col min="2571" max="2571" width="5.83203125" style="2" customWidth="1"/>
    <col min="2572" max="2572" width="7" style="2" customWidth="1"/>
    <col min="2573" max="2573" width="4.5" style="2" customWidth="1"/>
    <col min="2574" max="2574" width="6.1640625" style="2" customWidth="1"/>
    <col min="2575" max="2575" width="5.5" style="2" customWidth="1"/>
    <col min="2576" max="2577" width="7.1640625" style="2" customWidth="1"/>
    <col min="2578" max="2816" width="8.83203125" style="2"/>
    <col min="2817" max="2817" width="3.6640625" style="2" customWidth="1"/>
    <col min="2818" max="2818" width="5.6640625" style="2" customWidth="1"/>
    <col min="2819" max="2819" width="6.5" style="2" customWidth="1"/>
    <col min="2820" max="2820" width="5" style="2" customWidth="1"/>
    <col min="2821" max="2821" width="4.6640625" style="2" customWidth="1"/>
    <col min="2822" max="2822" width="5.5" style="2" customWidth="1"/>
    <col min="2823" max="2823" width="5" style="2" customWidth="1"/>
    <col min="2824" max="2824" width="4.5" style="2" customWidth="1"/>
    <col min="2825" max="2825" width="5.5" style="2" customWidth="1"/>
    <col min="2826" max="2826" width="5.33203125" style="2" customWidth="1"/>
    <col min="2827" max="2827" width="5.83203125" style="2" customWidth="1"/>
    <col min="2828" max="2828" width="7" style="2" customWidth="1"/>
    <col min="2829" max="2829" width="4.5" style="2" customWidth="1"/>
    <col min="2830" max="2830" width="6.1640625" style="2" customWidth="1"/>
    <col min="2831" max="2831" width="5.5" style="2" customWidth="1"/>
    <col min="2832" max="2833" width="7.1640625" style="2" customWidth="1"/>
    <col min="2834" max="3072" width="8.83203125" style="2"/>
    <col min="3073" max="3073" width="3.6640625" style="2" customWidth="1"/>
    <col min="3074" max="3074" width="5.6640625" style="2" customWidth="1"/>
    <col min="3075" max="3075" width="6.5" style="2" customWidth="1"/>
    <col min="3076" max="3076" width="5" style="2" customWidth="1"/>
    <col min="3077" max="3077" width="4.6640625" style="2" customWidth="1"/>
    <col min="3078" max="3078" width="5.5" style="2" customWidth="1"/>
    <col min="3079" max="3079" width="5" style="2" customWidth="1"/>
    <col min="3080" max="3080" width="4.5" style="2" customWidth="1"/>
    <col min="3081" max="3081" width="5.5" style="2" customWidth="1"/>
    <col min="3082" max="3082" width="5.33203125" style="2" customWidth="1"/>
    <col min="3083" max="3083" width="5.83203125" style="2" customWidth="1"/>
    <col min="3084" max="3084" width="7" style="2" customWidth="1"/>
    <col min="3085" max="3085" width="4.5" style="2" customWidth="1"/>
    <col min="3086" max="3086" width="6.1640625" style="2" customWidth="1"/>
    <col min="3087" max="3087" width="5.5" style="2" customWidth="1"/>
    <col min="3088" max="3089" width="7.1640625" style="2" customWidth="1"/>
    <col min="3090" max="3328" width="8.83203125" style="2"/>
    <col min="3329" max="3329" width="3.6640625" style="2" customWidth="1"/>
    <col min="3330" max="3330" width="5.6640625" style="2" customWidth="1"/>
    <col min="3331" max="3331" width="6.5" style="2" customWidth="1"/>
    <col min="3332" max="3332" width="5" style="2" customWidth="1"/>
    <col min="3333" max="3333" width="4.6640625" style="2" customWidth="1"/>
    <col min="3334" max="3334" width="5.5" style="2" customWidth="1"/>
    <col min="3335" max="3335" width="5" style="2" customWidth="1"/>
    <col min="3336" max="3336" width="4.5" style="2" customWidth="1"/>
    <col min="3337" max="3337" width="5.5" style="2" customWidth="1"/>
    <col min="3338" max="3338" width="5.33203125" style="2" customWidth="1"/>
    <col min="3339" max="3339" width="5.83203125" style="2" customWidth="1"/>
    <col min="3340" max="3340" width="7" style="2" customWidth="1"/>
    <col min="3341" max="3341" width="4.5" style="2" customWidth="1"/>
    <col min="3342" max="3342" width="6.1640625" style="2" customWidth="1"/>
    <col min="3343" max="3343" width="5.5" style="2" customWidth="1"/>
    <col min="3344" max="3345" width="7.1640625" style="2" customWidth="1"/>
    <col min="3346" max="3584" width="8.83203125" style="2"/>
    <col min="3585" max="3585" width="3.6640625" style="2" customWidth="1"/>
    <col min="3586" max="3586" width="5.6640625" style="2" customWidth="1"/>
    <col min="3587" max="3587" width="6.5" style="2" customWidth="1"/>
    <col min="3588" max="3588" width="5" style="2" customWidth="1"/>
    <col min="3589" max="3589" width="4.6640625" style="2" customWidth="1"/>
    <col min="3590" max="3590" width="5.5" style="2" customWidth="1"/>
    <col min="3591" max="3591" width="5" style="2" customWidth="1"/>
    <col min="3592" max="3592" width="4.5" style="2" customWidth="1"/>
    <col min="3593" max="3593" width="5.5" style="2" customWidth="1"/>
    <col min="3594" max="3594" width="5.33203125" style="2" customWidth="1"/>
    <col min="3595" max="3595" width="5.83203125" style="2" customWidth="1"/>
    <col min="3596" max="3596" width="7" style="2" customWidth="1"/>
    <col min="3597" max="3597" width="4.5" style="2" customWidth="1"/>
    <col min="3598" max="3598" width="6.1640625" style="2" customWidth="1"/>
    <col min="3599" max="3599" width="5.5" style="2" customWidth="1"/>
    <col min="3600" max="3601" width="7.1640625" style="2" customWidth="1"/>
    <col min="3602" max="3840" width="8.83203125" style="2"/>
    <col min="3841" max="3841" width="3.6640625" style="2" customWidth="1"/>
    <col min="3842" max="3842" width="5.6640625" style="2" customWidth="1"/>
    <col min="3843" max="3843" width="6.5" style="2" customWidth="1"/>
    <col min="3844" max="3844" width="5" style="2" customWidth="1"/>
    <col min="3845" max="3845" width="4.6640625" style="2" customWidth="1"/>
    <col min="3846" max="3846" width="5.5" style="2" customWidth="1"/>
    <col min="3847" max="3847" width="5" style="2" customWidth="1"/>
    <col min="3848" max="3848" width="4.5" style="2" customWidth="1"/>
    <col min="3849" max="3849" width="5.5" style="2" customWidth="1"/>
    <col min="3850" max="3850" width="5.33203125" style="2" customWidth="1"/>
    <col min="3851" max="3851" width="5.83203125" style="2" customWidth="1"/>
    <col min="3852" max="3852" width="7" style="2" customWidth="1"/>
    <col min="3853" max="3853" width="4.5" style="2" customWidth="1"/>
    <col min="3854" max="3854" width="6.1640625" style="2" customWidth="1"/>
    <col min="3855" max="3855" width="5.5" style="2" customWidth="1"/>
    <col min="3856" max="3857" width="7.1640625" style="2" customWidth="1"/>
    <col min="3858" max="4096" width="8.83203125" style="2"/>
    <col min="4097" max="4097" width="3.6640625" style="2" customWidth="1"/>
    <col min="4098" max="4098" width="5.6640625" style="2" customWidth="1"/>
    <col min="4099" max="4099" width="6.5" style="2" customWidth="1"/>
    <col min="4100" max="4100" width="5" style="2" customWidth="1"/>
    <col min="4101" max="4101" width="4.6640625" style="2" customWidth="1"/>
    <col min="4102" max="4102" width="5.5" style="2" customWidth="1"/>
    <col min="4103" max="4103" width="5" style="2" customWidth="1"/>
    <col min="4104" max="4104" width="4.5" style="2" customWidth="1"/>
    <col min="4105" max="4105" width="5.5" style="2" customWidth="1"/>
    <col min="4106" max="4106" width="5.33203125" style="2" customWidth="1"/>
    <col min="4107" max="4107" width="5.83203125" style="2" customWidth="1"/>
    <col min="4108" max="4108" width="7" style="2" customWidth="1"/>
    <col min="4109" max="4109" width="4.5" style="2" customWidth="1"/>
    <col min="4110" max="4110" width="6.1640625" style="2" customWidth="1"/>
    <col min="4111" max="4111" width="5.5" style="2" customWidth="1"/>
    <col min="4112" max="4113" width="7.1640625" style="2" customWidth="1"/>
    <col min="4114" max="4352" width="8.83203125" style="2"/>
    <col min="4353" max="4353" width="3.6640625" style="2" customWidth="1"/>
    <col min="4354" max="4354" width="5.6640625" style="2" customWidth="1"/>
    <col min="4355" max="4355" width="6.5" style="2" customWidth="1"/>
    <col min="4356" max="4356" width="5" style="2" customWidth="1"/>
    <col min="4357" max="4357" width="4.6640625" style="2" customWidth="1"/>
    <col min="4358" max="4358" width="5.5" style="2" customWidth="1"/>
    <col min="4359" max="4359" width="5" style="2" customWidth="1"/>
    <col min="4360" max="4360" width="4.5" style="2" customWidth="1"/>
    <col min="4361" max="4361" width="5.5" style="2" customWidth="1"/>
    <col min="4362" max="4362" width="5.33203125" style="2" customWidth="1"/>
    <col min="4363" max="4363" width="5.83203125" style="2" customWidth="1"/>
    <col min="4364" max="4364" width="7" style="2" customWidth="1"/>
    <col min="4365" max="4365" width="4.5" style="2" customWidth="1"/>
    <col min="4366" max="4366" width="6.1640625" style="2" customWidth="1"/>
    <col min="4367" max="4367" width="5.5" style="2" customWidth="1"/>
    <col min="4368" max="4369" width="7.1640625" style="2" customWidth="1"/>
    <col min="4370" max="4608" width="8.83203125" style="2"/>
    <col min="4609" max="4609" width="3.6640625" style="2" customWidth="1"/>
    <col min="4610" max="4610" width="5.6640625" style="2" customWidth="1"/>
    <col min="4611" max="4611" width="6.5" style="2" customWidth="1"/>
    <col min="4612" max="4612" width="5" style="2" customWidth="1"/>
    <col min="4613" max="4613" width="4.6640625" style="2" customWidth="1"/>
    <col min="4614" max="4614" width="5.5" style="2" customWidth="1"/>
    <col min="4615" max="4615" width="5" style="2" customWidth="1"/>
    <col min="4616" max="4616" width="4.5" style="2" customWidth="1"/>
    <col min="4617" max="4617" width="5.5" style="2" customWidth="1"/>
    <col min="4618" max="4618" width="5.33203125" style="2" customWidth="1"/>
    <col min="4619" max="4619" width="5.83203125" style="2" customWidth="1"/>
    <col min="4620" max="4620" width="7" style="2" customWidth="1"/>
    <col min="4621" max="4621" width="4.5" style="2" customWidth="1"/>
    <col min="4622" max="4622" width="6.1640625" style="2" customWidth="1"/>
    <col min="4623" max="4623" width="5.5" style="2" customWidth="1"/>
    <col min="4624" max="4625" width="7.1640625" style="2" customWidth="1"/>
    <col min="4626" max="4864" width="8.83203125" style="2"/>
    <col min="4865" max="4865" width="3.6640625" style="2" customWidth="1"/>
    <col min="4866" max="4866" width="5.6640625" style="2" customWidth="1"/>
    <col min="4867" max="4867" width="6.5" style="2" customWidth="1"/>
    <col min="4868" max="4868" width="5" style="2" customWidth="1"/>
    <col min="4869" max="4869" width="4.6640625" style="2" customWidth="1"/>
    <col min="4870" max="4870" width="5.5" style="2" customWidth="1"/>
    <col min="4871" max="4871" width="5" style="2" customWidth="1"/>
    <col min="4872" max="4872" width="4.5" style="2" customWidth="1"/>
    <col min="4873" max="4873" width="5.5" style="2" customWidth="1"/>
    <col min="4874" max="4874" width="5.33203125" style="2" customWidth="1"/>
    <col min="4875" max="4875" width="5.83203125" style="2" customWidth="1"/>
    <col min="4876" max="4876" width="7" style="2" customWidth="1"/>
    <col min="4877" max="4877" width="4.5" style="2" customWidth="1"/>
    <col min="4878" max="4878" width="6.1640625" style="2" customWidth="1"/>
    <col min="4879" max="4879" width="5.5" style="2" customWidth="1"/>
    <col min="4880" max="4881" width="7.1640625" style="2" customWidth="1"/>
    <col min="4882" max="5120" width="8.83203125" style="2"/>
    <col min="5121" max="5121" width="3.6640625" style="2" customWidth="1"/>
    <col min="5122" max="5122" width="5.6640625" style="2" customWidth="1"/>
    <col min="5123" max="5123" width="6.5" style="2" customWidth="1"/>
    <col min="5124" max="5124" width="5" style="2" customWidth="1"/>
    <col min="5125" max="5125" width="4.6640625" style="2" customWidth="1"/>
    <col min="5126" max="5126" width="5.5" style="2" customWidth="1"/>
    <col min="5127" max="5127" width="5" style="2" customWidth="1"/>
    <col min="5128" max="5128" width="4.5" style="2" customWidth="1"/>
    <col min="5129" max="5129" width="5.5" style="2" customWidth="1"/>
    <col min="5130" max="5130" width="5.33203125" style="2" customWidth="1"/>
    <col min="5131" max="5131" width="5.83203125" style="2" customWidth="1"/>
    <col min="5132" max="5132" width="7" style="2" customWidth="1"/>
    <col min="5133" max="5133" width="4.5" style="2" customWidth="1"/>
    <col min="5134" max="5134" width="6.1640625" style="2" customWidth="1"/>
    <col min="5135" max="5135" width="5.5" style="2" customWidth="1"/>
    <col min="5136" max="5137" width="7.1640625" style="2" customWidth="1"/>
    <col min="5138" max="5376" width="8.83203125" style="2"/>
    <col min="5377" max="5377" width="3.6640625" style="2" customWidth="1"/>
    <col min="5378" max="5378" width="5.6640625" style="2" customWidth="1"/>
    <col min="5379" max="5379" width="6.5" style="2" customWidth="1"/>
    <col min="5380" max="5380" width="5" style="2" customWidth="1"/>
    <col min="5381" max="5381" width="4.6640625" style="2" customWidth="1"/>
    <col min="5382" max="5382" width="5.5" style="2" customWidth="1"/>
    <col min="5383" max="5383" width="5" style="2" customWidth="1"/>
    <col min="5384" max="5384" width="4.5" style="2" customWidth="1"/>
    <col min="5385" max="5385" width="5.5" style="2" customWidth="1"/>
    <col min="5386" max="5386" width="5.33203125" style="2" customWidth="1"/>
    <col min="5387" max="5387" width="5.83203125" style="2" customWidth="1"/>
    <col min="5388" max="5388" width="7" style="2" customWidth="1"/>
    <col min="5389" max="5389" width="4.5" style="2" customWidth="1"/>
    <col min="5390" max="5390" width="6.1640625" style="2" customWidth="1"/>
    <col min="5391" max="5391" width="5.5" style="2" customWidth="1"/>
    <col min="5392" max="5393" width="7.1640625" style="2" customWidth="1"/>
    <col min="5394" max="5632" width="8.83203125" style="2"/>
    <col min="5633" max="5633" width="3.6640625" style="2" customWidth="1"/>
    <col min="5634" max="5634" width="5.6640625" style="2" customWidth="1"/>
    <col min="5635" max="5635" width="6.5" style="2" customWidth="1"/>
    <col min="5636" max="5636" width="5" style="2" customWidth="1"/>
    <col min="5637" max="5637" width="4.6640625" style="2" customWidth="1"/>
    <col min="5638" max="5638" width="5.5" style="2" customWidth="1"/>
    <col min="5639" max="5639" width="5" style="2" customWidth="1"/>
    <col min="5640" max="5640" width="4.5" style="2" customWidth="1"/>
    <col min="5641" max="5641" width="5.5" style="2" customWidth="1"/>
    <col min="5642" max="5642" width="5.33203125" style="2" customWidth="1"/>
    <col min="5643" max="5643" width="5.83203125" style="2" customWidth="1"/>
    <col min="5644" max="5644" width="7" style="2" customWidth="1"/>
    <col min="5645" max="5645" width="4.5" style="2" customWidth="1"/>
    <col min="5646" max="5646" width="6.1640625" style="2" customWidth="1"/>
    <col min="5647" max="5647" width="5.5" style="2" customWidth="1"/>
    <col min="5648" max="5649" width="7.1640625" style="2" customWidth="1"/>
    <col min="5650" max="5888" width="8.83203125" style="2"/>
    <col min="5889" max="5889" width="3.6640625" style="2" customWidth="1"/>
    <col min="5890" max="5890" width="5.6640625" style="2" customWidth="1"/>
    <col min="5891" max="5891" width="6.5" style="2" customWidth="1"/>
    <col min="5892" max="5892" width="5" style="2" customWidth="1"/>
    <col min="5893" max="5893" width="4.6640625" style="2" customWidth="1"/>
    <col min="5894" max="5894" width="5.5" style="2" customWidth="1"/>
    <col min="5895" max="5895" width="5" style="2" customWidth="1"/>
    <col min="5896" max="5896" width="4.5" style="2" customWidth="1"/>
    <col min="5897" max="5897" width="5.5" style="2" customWidth="1"/>
    <col min="5898" max="5898" width="5.33203125" style="2" customWidth="1"/>
    <col min="5899" max="5899" width="5.83203125" style="2" customWidth="1"/>
    <col min="5900" max="5900" width="7" style="2" customWidth="1"/>
    <col min="5901" max="5901" width="4.5" style="2" customWidth="1"/>
    <col min="5902" max="5902" width="6.1640625" style="2" customWidth="1"/>
    <col min="5903" max="5903" width="5.5" style="2" customWidth="1"/>
    <col min="5904" max="5905" width="7.1640625" style="2" customWidth="1"/>
    <col min="5906" max="6144" width="8.83203125" style="2"/>
    <col min="6145" max="6145" width="3.6640625" style="2" customWidth="1"/>
    <col min="6146" max="6146" width="5.6640625" style="2" customWidth="1"/>
    <col min="6147" max="6147" width="6.5" style="2" customWidth="1"/>
    <col min="6148" max="6148" width="5" style="2" customWidth="1"/>
    <col min="6149" max="6149" width="4.6640625" style="2" customWidth="1"/>
    <col min="6150" max="6150" width="5.5" style="2" customWidth="1"/>
    <col min="6151" max="6151" width="5" style="2" customWidth="1"/>
    <col min="6152" max="6152" width="4.5" style="2" customWidth="1"/>
    <col min="6153" max="6153" width="5.5" style="2" customWidth="1"/>
    <col min="6154" max="6154" width="5.33203125" style="2" customWidth="1"/>
    <col min="6155" max="6155" width="5.83203125" style="2" customWidth="1"/>
    <col min="6156" max="6156" width="7" style="2" customWidth="1"/>
    <col min="6157" max="6157" width="4.5" style="2" customWidth="1"/>
    <col min="6158" max="6158" width="6.1640625" style="2" customWidth="1"/>
    <col min="6159" max="6159" width="5.5" style="2" customWidth="1"/>
    <col min="6160" max="6161" width="7.1640625" style="2" customWidth="1"/>
    <col min="6162" max="6400" width="8.83203125" style="2"/>
    <col min="6401" max="6401" width="3.6640625" style="2" customWidth="1"/>
    <col min="6402" max="6402" width="5.6640625" style="2" customWidth="1"/>
    <col min="6403" max="6403" width="6.5" style="2" customWidth="1"/>
    <col min="6404" max="6404" width="5" style="2" customWidth="1"/>
    <col min="6405" max="6405" width="4.6640625" style="2" customWidth="1"/>
    <col min="6406" max="6406" width="5.5" style="2" customWidth="1"/>
    <col min="6407" max="6407" width="5" style="2" customWidth="1"/>
    <col min="6408" max="6408" width="4.5" style="2" customWidth="1"/>
    <col min="6409" max="6409" width="5.5" style="2" customWidth="1"/>
    <col min="6410" max="6410" width="5.33203125" style="2" customWidth="1"/>
    <col min="6411" max="6411" width="5.83203125" style="2" customWidth="1"/>
    <col min="6412" max="6412" width="7" style="2" customWidth="1"/>
    <col min="6413" max="6413" width="4.5" style="2" customWidth="1"/>
    <col min="6414" max="6414" width="6.1640625" style="2" customWidth="1"/>
    <col min="6415" max="6415" width="5.5" style="2" customWidth="1"/>
    <col min="6416" max="6417" width="7.1640625" style="2" customWidth="1"/>
    <col min="6418" max="6656" width="8.83203125" style="2"/>
    <col min="6657" max="6657" width="3.6640625" style="2" customWidth="1"/>
    <col min="6658" max="6658" width="5.6640625" style="2" customWidth="1"/>
    <col min="6659" max="6659" width="6.5" style="2" customWidth="1"/>
    <col min="6660" max="6660" width="5" style="2" customWidth="1"/>
    <col min="6661" max="6661" width="4.6640625" style="2" customWidth="1"/>
    <col min="6662" max="6662" width="5.5" style="2" customWidth="1"/>
    <col min="6663" max="6663" width="5" style="2" customWidth="1"/>
    <col min="6664" max="6664" width="4.5" style="2" customWidth="1"/>
    <col min="6665" max="6665" width="5.5" style="2" customWidth="1"/>
    <col min="6666" max="6666" width="5.33203125" style="2" customWidth="1"/>
    <col min="6667" max="6667" width="5.83203125" style="2" customWidth="1"/>
    <col min="6668" max="6668" width="7" style="2" customWidth="1"/>
    <col min="6669" max="6669" width="4.5" style="2" customWidth="1"/>
    <col min="6670" max="6670" width="6.1640625" style="2" customWidth="1"/>
    <col min="6671" max="6671" width="5.5" style="2" customWidth="1"/>
    <col min="6672" max="6673" width="7.1640625" style="2" customWidth="1"/>
    <col min="6674" max="6912" width="8.83203125" style="2"/>
    <col min="6913" max="6913" width="3.6640625" style="2" customWidth="1"/>
    <col min="6914" max="6914" width="5.6640625" style="2" customWidth="1"/>
    <col min="6915" max="6915" width="6.5" style="2" customWidth="1"/>
    <col min="6916" max="6916" width="5" style="2" customWidth="1"/>
    <col min="6917" max="6917" width="4.6640625" style="2" customWidth="1"/>
    <col min="6918" max="6918" width="5.5" style="2" customWidth="1"/>
    <col min="6919" max="6919" width="5" style="2" customWidth="1"/>
    <col min="6920" max="6920" width="4.5" style="2" customWidth="1"/>
    <col min="6921" max="6921" width="5.5" style="2" customWidth="1"/>
    <col min="6922" max="6922" width="5.33203125" style="2" customWidth="1"/>
    <col min="6923" max="6923" width="5.83203125" style="2" customWidth="1"/>
    <col min="6924" max="6924" width="7" style="2" customWidth="1"/>
    <col min="6925" max="6925" width="4.5" style="2" customWidth="1"/>
    <col min="6926" max="6926" width="6.1640625" style="2" customWidth="1"/>
    <col min="6927" max="6927" width="5.5" style="2" customWidth="1"/>
    <col min="6928" max="6929" width="7.1640625" style="2" customWidth="1"/>
    <col min="6930" max="7168" width="8.83203125" style="2"/>
    <col min="7169" max="7169" width="3.6640625" style="2" customWidth="1"/>
    <col min="7170" max="7170" width="5.6640625" style="2" customWidth="1"/>
    <col min="7171" max="7171" width="6.5" style="2" customWidth="1"/>
    <col min="7172" max="7172" width="5" style="2" customWidth="1"/>
    <col min="7173" max="7173" width="4.6640625" style="2" customWidth="1"/>
    <col min="7174" max="7174" width="5.5" style="2" customWidth="1"/>
    <col min="7175" max="7175" width="5" style="2" customWidth="1"/>
    <col min="7176" max="7176" width="4.5" style="2" customWidth="1"/>
    <col min="7177" max="7177" width="5.5" style="2" customWidth="1"/>
    <col min="7178" max="7178" width="5.33203125" style="2" customWidth="1"/>
    <col min="7179" max="7179" width="5.83203125" style="2" customWidth="1"/>
    <col min="7180" max="7180" width="7" style="2" customWidth="1"/>
    <col min="7181" max="7181" width="4.5" style="2" customWidth="1"/>
    <col min="7182" max="7182" width="6.1640625" style="2" customWidth="1"/>
    <col min="7183" max="7183" width="5.5" style="2" customWidth="1"/>
    <col min="7184" max="7185" width="7.1640625" style="2" customWidth="1"/>
    <col min="7186" max="7424" width="8.83203125" style="2"/>
    <col min="7425" max="7425" width="3.6640625" style="2" customWidth="1"/>
    <col min="7426" max="7426" width="5.6640625" style="2" customWidth="1"/>
    <col min="7427" max="7427" width="6.5" style="2" customWidth="1"/>
    <col min="7428" max="7428" width="5" style="2" customWidth="1"/>
    <col min="7429" max="7429" width="4.6640625" style="2" customWidth="1"/>
    <col min="7430" max="7430" width="5.5" style="2" customWidth="1"/>
    <col min="7431" max="7431" width="5" style="2" customWidth="1"/>
    <col min="7432" max="7432" width="4.5" style="2" customWidth="1"/>
    <col min="7433" max="7433" width="5.5" style="2" customWidth="1"/>
    <col min="7434" max="7434" width="5.33203125" style="2" customWidth="1"/>
    <col min="7435" max="7435" width="5.83203125" style="2" customWidth="1"/>
    <col min="7436" max="7436" width="7" style="2" customWidth="1"/>
    <col min="7437" max="7437" width="4.5" style="2" customWidth="1"/>
    <col min="7438" max="7438" width="6.1640625" style="2" customWidth="1"/>
    <col min="7439" max="7439" width="5.5" style="2" customWidth="1"/>
    <col min="7440" max="7441" width="7.1640625" style="2" customWidth="1"/>
    <col min="7442" max="7680" width="8.83203125" style="2"/>
    <col min="7681" max="7681" width="3.6640625" style="2" customWidth="1"/>
    <col min="7682" max="7682" width="5.6640625" style="2" customWidth="1"/>
    <col min="7683" max="7683" width="6.5" style="2" customWidth="1"/>
    <col min="7684" max="7684" width="5" style="2" customWidth="1"/>
    <col min="7685" max="7685" width="4.6640625" style="2" customWidth="1"/>
    <col min="7686" max="7686" width="5.5" style="2" customWidth="1"/>
    <col min="7687" max="7687" width="5" style="2" customWidth="1"/>
    <col min="7688" max="7688" width="4.5" style="2" customWidth="1"/>
    <col min="7689" max="7689" width="5.5" style="2" customWidth="1"/>
    <col min="7690" max="7690" width="5.33203125" style="2" customWidth="1"/>
    <col min="7691" max="7691" width="5.83203125" style="2" customWidth="1"/>
    <col min="7692" max="7692" width="7" style="2" customWidth="1"/>
    <col min="7693" max="7693" width="4.5" style="2" customWidth="1"/>
    <col min="7694" max="7694" width="6.1640625" style="2" customWidth="1"/>
    <col min="7695" max="7695" width="5.5" style="2" customWidth="1"/>
    <col min="7696" max="7697" width="7.1640625" style="2" customWidth="1"/>
    <col min="7698" max="7936" width="8.83203125" style="2"/>
    <col min="7937" max="7937" width="3.6640625" style="2" customWidth="1"/>
    <col min="7938" max="7938" width="5.6640625" style="2" customWidth="1"/>
    <col min="7939" max="7939" width="6.5" style="2" customWidth="1"/>
    <col min="7940" max="7940" width="5" style="2" customWidth="1"/>
    <col min="7941" max="7941" width="4.6640625" style="2" customWidth="1"/>
    <col min="7942" max="7942" width="5.5" style="2" customWidth="1"/>
    <col min="7943" max="7943" width="5" style="2" customWidth="1"/>
    <col min="7944" max="7944" width="4.5" style="2" customWidth="1"/>
    <col min="7945" max="7945" width="5.5" style="2" customWidth="1"/>
    <col min="7946" max="7946" width="5.33203125" style="2" customWidth="1"/>
    <col min="7947" max="7947" width="5.83203125" style="2" customWidth="1"/>
    <col min="7948" max="7948" width="7" style="2" customWidth="1"/>
    <col min="7949" max="7949" width="4.5" style="2" customWidth="1"/>
    <col min="7950" max="7950" width="6.1640625" style="2" customWidth="1"/>
    <col min="7951" max="7951" width="5.5" style="2" customWidth="1"/>
    <col min="7952" max="7953" width="7.1640625" style="2" customWidth="1"/>
    <col min="7954" max="8192" width="8.83203125" style="2"/>
    <col min="8193" max="8193" width="3.6640625" style="2" customWidth="1"/>
    <col min="8194" max="8194" width="5.6640625" style="2" customWidth="1"/>
    <col min="8195" max="8195" width="6.5" style="2" customWidth="1"/>
    <col min="8196" max="8196" width="5" style="2" customWidth="1"/>
    <col min="8197" max="8197" width="4.6640625" style="2" customWidth="1"/>
    <col min="8198" max="8198" width="5.5" style="2" customWidth="1"/>
    <col min="8199" max="8199" width="5" style="2" customWidth="1"/>
    <col min="8200" max="8200" width="4.5" style="2" customWidth="1"/>
    <col min="8201" max="8201" width="5.5" style="2" customWidth="1"/>
    <col min="8202" max="8202" width="5.33203125" style="2" customWidth="1"/>
    <col min="8203" max="8203" width="5.83203125" style="2" customWidth="1"/>
    <col min="8204" max="8204" width="7" style="2" customWidth="1"/>
    <col min="8205" max="8205" width="4.5" style="2" customWidth="1"/>
    <col min="8206" max="8206" width="6.1640625" style="2" customWidth="1"/>
    <col min="8207" max="8207" width="5.5" style="2" customWidth="1"/>
    <col min="8208" max="8209" width="7.1640625" style="2" customWidth="1"/>
    <col min="8210" max="8448" width="8.83203125" style="2"/>
    <col min="8449" max="8449" width="3.6640625" style="2" customWidth="1"/>
    <col min="8450" max="8450" width="5.6640625" style="2" customWidth="1"/>
    <col min="8451" max="8451" width="6.5" style="2" customWidth="1"/>
    <col min="8452" max="8452" width="5" style="2" customWidth="1"/>
    <col min="8453" max="8453" width="4.6640625" style="2" customWidth="1"/>
    <col min="8454" max="8454" width="5.5" style="2" customWidth="1"/>
    <col min="8455" max="8455" width="5" style="2" customWidth="1"/>
    <col min="8456" max="8456" width="4.5" style="2" customWidth="1"/>
    <col min="8457" max="8457" width="5.5" style="2" customWidth="1"/>
    <col min="8458" max="8458" width="5.33203125" style="2" customWidth="1"/>
    <col min="8459" max="8459" width="5.83203125" style="2" customWidth="1"/>
    <col min="8460" max="8460" width="7" style="2" customWidth="1"/>
    <col min="8461" max="8461" width="4.5" style="2" customWidth="1"/>
    <col min="8462" max="8462" width="6.1640625" style="2" customWidth="1"/>
    <col min="8463" max="8463" width="5.5" style="2" customWidth="1"/>
    <col min="8464" max="8465" width="7.1640625" style="2" customWidth="1"/>
    <col min="8466" max="8704" width="8.83203125" style="2"/>
    <col min="8705" max="8705" width="3.6640625" style="2" customWidth="1"/>
    <col min="8706" max="8706" width="5.6640625" style="2" customWidth="1"/>
    <col min="8707" max="8707" width="6.5" style="2" customWidth="1"/>
    <col min="8708" max="8708" width="5" style="2" customWidth="1"/>
    <col min="8709" max="8709" width="4.6640625" style="2" customWidth="1"/>
    <col min="8710" max="8710" width="5.5" style="2" customWidth="1"/>
    <col min="8711" max="8711" width="5" style="2" customWidth="1"/>
    <col min="8712" max="8712" width="4.5" style="2" customWidth="1"/>
    <col min="8713" max="8713" width="5.5" style="2" customWidth="1"/>
    <col min="8714" max="8714" width="5.33203125" style="2" customWidth="1"/>
    <col min="8715" max="8715" width="5.83203125" style="2" customWidth="1"/>
    <col min="8716" max="8716" width="7" style="2" customWidth="1"/>
    <col min="8717" max="8717" width="4.5" style="2" customWidth="1"/>
    <col min="8718" max="8718" width="6.1640625" style="2" customWidth="1"/>
    <col min="8719" max="8719" width="5.5" style="2" customWidth="1"/>
    <col min="8720" max="8721" width="7.1640625" style="2" customWidth="1"/>
    <col min="8722" max="8960" width="8.83203125" style="2"/>
    <col min="8961" max="8961" width="3.6640625" style="2" customWidth="1"/>
    <col min="8962" max="8962" width="5.6640625" style="2" customWidth="1"/>
    <col min="8963" max="8963" width="6.5" style="2" customWidth="1"/>
    <col min="8964" max="8964" width="5" style="2" customWidth="1"/>
    <col min="8965" max="8965" width="4.6640625" style="2" customWidth="1"/>
    <col min="8966" max="8966" width="5.5" style="2" customWidth="1"/>
    <col min="8967" max="8967" width="5" style="2" customWidth="1"/>
    <col min="8968" max="8968" width="4.5" style="2" customWidth="1"/>
    <col min="8969" max="8969" width="5.5" style="2" customWidth="1"/>
    <col min="8970" max="8970" width="5.33203125" style="2" customWidth="1"/>
    <col min="8971" max="8971" width="5.83203125" style="2" customWidth="1"/>
    <col min="8972" max="8972" width="7" style="2" customWidth="1"/>
    <col min="8973" max="8973" width="4.5" style="2" customWidth="1"/>
    <col min="8974" max="8974" width="6.1640625" style="2" customWidth="1"/>
    <col min="8975" max="8975" width="5.5" style="2" customWidth="1"/>
    <col min="8976" max="8977" width="7.1640625" style="2" customWidth="1"/>
    <col min="8978" max="9216" width="8.83203125" style="2"/>
    <col min="9217" max="9217" width="3.6640625" style="2" customWidth="1"/>
    <col min="9218" max="9218" width="5.6640625" style="2" customWidth="1"/>
    <col min="9219" max="9219" width="6.5" style="2" customWidth="1"/>
    <col min="9220" max="9220" width="5" style="2" customWidth="1"/>
    <col min="9221" max="9221" width="4.6640625" style="2" customWidth="1"/>
    <col min="9222" max="9222" width="5.5" style="2" customWidth="1"/>
    <col min="9223" max="9223" width="5" style="2" customWidth="1"/>
    <col min="9224" max="9224" width="4.5" style="2" customWidth="1"/>
    <col min="9225" max="9225" width="5.5" style="2" customWidth="1"/>
    <col min="9226" max="9226" width="5.33203125" style="2" customWidth="1"/>
    <col min="9227" max="9227" width="5.83203125" style="2" customWidth="1"/>
    <col min="9228" max="9228" width="7" style="2" customWidth="1"/>
    <col min="9229" max="9229" width="4.5" style="2" customWidth="1"/>
    <col min="9230" max="9230" width="6.1640625" style="2" customWidth="1"/>
    <col min="9231" max="9231" width="5.5" style="2" customWidth="1"/>
    <col min="9232" max="9233" width="7.1640625" style="2" customWidth="1"/>
    <col min="9234" max="9472" width="8.83203125" style="2"/>
    <col min="9473" max="9473" width="3.6640625" style="2" customWidth="1"/>
    <col min="9474" max="9474" width="5.6640625" style="2" customWidth="1"/>
    <col min="9475" max="9475" width="6.5" style="2" customWidth="1"/>
    <col min="9476" max="9476" width="5" style="2" customWidth="1"/>
    <col min="9477" max="9477" width="4.6640625" style="2" customWidth="1"/>
    <col min="9478" max="9478" width="5.5" style="2" customWidth="1"/>
    <col min="9479" max="9479" width="5" style="2" customWidth="1"/>
    <col min="9480" max="9480" width="4.5" style="2" customWidth="1"/>
    <col min="9481" max="9481" width="5.5" style="2" customWidth="1"/>
    <col min="9482" max="9482" width="5.33203125" style="2" customWidth="1"/>
    <col min="9483" max="9483" width="5.83203125" style="2" customWidth="1"/>
    <col min="9484" max="9484" width="7" style="2" customWidth="1"/>
    <col min="9485" max="9485" width="4.5" style="2" customWidth="1"/>
    <col min="9486" max="9486" width="6.1640625" style="2" customWidth="1"/>
    <col min="9487" max="9487" width="5.5" style="2" customWidth="1"/>
    <col min="9488" max="9489" width="7.1640625" style="2" customWidth="1"/>
    <col min="9490" max="9728" width="8.83203125" style="2"/>
    <col min="9729" max="9729" width="3.6640625" style="2" customWidth="1"/>
    <col min="9730" max="9730" width="5.6640625" style="2" customWidth="1"/>
    <col min="9731" max="9731" width="6.5" style="2" customWidth="1"/>
    <col min="9732" max="9732" width="5" style="2" customWidth="1"/>
    <col min="9733" max="9733" width="4.6640625" style="2" customWidth="1"/>
    <col min="9734" max="9734" width="5.5" style="2" customWidth="1"/>
    <col min="9735" max="9735" width="5" style="2" customWidth="1"/>
    <col min="9736" max="9736" width="4.5" style="2" customWidth="1"/>
    <col min="9737" max="9737" width="5.5" style="2" customWidth="1"/>
    <col min="9738" max="9738" width="5.33203125" style="2" customWidth="1"/>
    <col min="9739" max="9739" width="5.83203125" style="2" customWidth="1"/>
    <col min="9740" max="9740" width="7" style="2" customWidth="1"/>
    <col min="9741" max="9741" width="4.5" style="2" customWidth="1"/>
    <col min="9742" max="9742" width="6.1640625" style="2" customWidth="1"/>
    <col min="9743" max="9743" width="5.5" style="2" customWidth="1"/>
    <col min="9744" max="9745" width="7.1640625" style="2" customWidth="1"/>
    <col min="9746" max="9984" width="8.83203125" style="2"/>
    <col min="9985" max="9985" width="3.6640625" style="2" customWidth="1"/>
    <col min="9986" max="9986" width="5.6640625" style="2" customWidth="1"/>
    <col min="9987" max="9987" width="6.5" style="2" customWidth="1"/>
    <col min="9988" max="9988" width="5" style="2" customWidth="1"/>
    <col min="9989" max="9989" width="4.6640625" style="2" customWidth="1"/>
    <col min="9990" max="9990" width="5.5" style="2" customWidth="1"/>
    <col min="9991" max="9991" width="5" style="2" customWidth="1"/>
    <col min="9992" max="9992" width="4.5" style="2" customWidth="1"/>
    <col min="9993" max="9993" width="5.5" style="2" customWidth="1"/>
    <col min="9994" max="9994" width="5.33203125" style="2" customWidth="1"/>
    <col min="9995" max="9995" width="5.83203125" style="2" customWidth="1"/>
    <col min="9996" max="9996" width="7" style="2" customWidth="1"/>
    <col min="9997" max="9997" width="4.5" style="2" customWidth="1"/>
    <col min="9998" max="9998" width="6.1640625" style="2" customWidth="1"/>
    <col min="9999" max="9999" width="5.5" style="2" customWidth="1"/>
    <col min="10000" max="10001" width="7.1640625" style="2" customWidth="1"/>
    <col min="10002" max="10240" width="8.83203125" style="2"/>
    <col min="10241" max="10241" width="3.6640625" style="2" customWidth="1"/>
    <col min="10242" max="10242" width="5.6640625" style="2" customWidth="1"/>
    <col min="10243" max="10243" width="6.5" style="2" customWidth="1"/>
    <col min="10244" max="10244" width="5" style="2" customWidth="1"/>
    <col min="10245" max="10245" width="4.6640625" style="2" customWidth="1"/>
    <col min="10246" max="10246" width="5.5" style="2" customWidth="1"/>
    <col min="10247" max="10247" width="5" style="2" customWidth="1"/>
    <col min="10248" max="10248" width="4.5" style="2" customWidth="1"/>
    <col min="10249" max="10249" width="5.5" style="2" customWidth="1"/>
    <col min="10250" max="10250" width="5.33203125" style="2" customWidth="1"/>
    <col min="10251" max="10251" width="5.83203125" style="2" customWidth="1"/>
    <col min="10252" max="10252" width="7" style="2" customWidth="1"/>
    <col min="10253" max="10253" width="4.5" style="2" customWidth="1"/>
    <col min="10254" max="10254" width="6.1640625" style="2" customWidth="1"/>
    <col min="10255" max="10255" width="5.5" style="2" customWidth="1"/>
    <col min="10256" max="10257" width="7.1640625" style="2" customWidth="1"/>
    <col min="10258" max="10496" width="8.83203125" style="2"/>
    <col min="10497" max="10497" width="3.6640625" style="2" customWidth="1"/>
    <col min="10498" max="10498" width="5.6640625" style="2" customWidth="1"/>
    <col min="10499" max="10499" width="6.5" style="2" customWidth="1"/>
    <col min="10500" max="10500" width="5" style="2" customWidth="1"/>
    <col min="10501" max="10501" width="4.6640625" style="2" customWidth="1"/>
    <col min="10502" max="10502" width="5.5" style="2" customWidth="1"/>
    <col min="10503" max="10503" width="5" style="2" customWidth="1"/>
    <col min="10504" max="10504" width="4.5" style="2" customWidth="1"/>
    <col min="10505" max="10505" width="5.5" style="2" customWidth="1"/>
    <col min="10506" max="10506" width="5.33203125" style="2" customWidth="1"/>
    <col min="10507" max="10507" width="5.83203125" style="2" customWidth="1"/>
    <col min="10508" max="10508" width="7" style="2" customWidth="1"/>
    <col min="10509" max="10509" width="4.5" style="2" customWidth="1"/>
    <col min="10510" max="10510" width="6.1640625" style="2" customWidth="1"/>
    <col min="10511" max="10511" width="5.5" style="2" customWidth="1"/>
    <col min="10512" max="10513" width="7.1640625" style="2" customWidth="1"/>
    <col min="10514" max="10752" width="8.83203125" style="2"/>
    <col min="10753" max="10753" width="3.6640625" style="2" customWidth="1"/>
    <col min="10754" max="10754" width="5.6640625" style="2" customWidth="1"/>
    <col min="10755" max="10755" width="6.5" style="2" customWidth="1"/>
    <col min="10756" max="10756" width="5" style="2" customWidth="1"/>
    <col min="10757" max="10757" width="4.6640625" style="2" customWidth="1"/>
    <col min="10758" max="10758" width="5.5" style="2" customWidth="1"/>
    <col min="10759" max="10759" width="5" style="2" customWidth="1"/>
    <col min="10760" max="10760" width="4.5" style="2" customWidth="1"/>
    <col min="10761" max="10761" width="5.5" style="2" customWidth="1"/>
    <col min="10762" max="10762" width="5.33203125" style="2" customWidth="1"/>
    <col min="10763" max="10763" width="5.83203125" style="2" customWidth="1"/>
    <col min="10764" max="10764" width="7" style="2" customWidth="1"/>
    <col min="10765" max="10765" width="4.5" style="2" customWidth="1"/>
    <col min="10766" max="10766" width="6.1640625" style="2" customWidth="1"/>
    <col min="10767" max="10767" width="5.5" style="2" customWidth="1"/>
    <col min="10768" max="10769" width="7.1640625" style="2" customWidth="1"/>
    <col min="10770" max="11008" width="8.83203125" style="2"/>
    <col min="11009" max="11009" width="3.6640625" style="2" customWidth="1"/>
    <col min="11010" max="11010" width="5.6640625" style="2" customWidth="1"/>
    <col min="11011" max="11011" width="6.5" style="2" customWidth="1"/>
    <col min="11012" max="11012" width="5" style="2" customWidth="1"/>
    <col min="11013" max="11013" width="4.6640625" style="2" customWidth="1"/>
    <col min="11014" max="11014" width="5.5" style="2" customWidth="1"/>
    <col min="11015" max="11015" width="5" style="2" customWidth="1"/>
    <col min="11016" max="11016" width="4.5" style="2" customWidth="1"/>
    <col min="11017" max="11017" width="5.5" style="2" customWidth="1"/>
    <col min="11018" max="11018" width="5.33203125" style="2" customWidth="1"/>
    <col min="11019" max="11019" width="5.83203125" style="2" customWidth="1"/>
    <col min="11020" max="11020" width="7" style="2" customWidth="1"/>
    <col min="11021" max="11021" width="4.5" style="2" customWidth="1"/>
    <col min="11022" max="11022" width="6.1640625" style="2" customWidth="1"/>
    <col min="11023" max="11023" width="5.5" style="2" customWidth="1"/>
    <col min="11024" max="11025" width="7.1640625" style="2" customWidth="1"/>
    <col min="11026" max="11264" width="8.83203125" style="2"/>
    <col min="11265" max="11265" width="3.6640625" style="2" customWidth="1"/>
    <col min="11266" max="11266" width="5.6640625" style="2" customWidth="1"/>
    <col min="11267" max="11267" width="6.5" style="2" customWidth="1"/>
    <col min="11268" max="11268" width="5" style="2" customWidth="1"/>
    <col min="11269" max="11269" width="4.6640625" style="2" customWidth="1"/>
    <col min="11270" max="11270" width="5.5" style="2" customWidth="1"/>
    <col min="11271" max="11271" width="5" style="2" customWidth="1"/>
    <col min="11272" max="11272" width="4.5" style="2" customWidth="1"/>
    <col min="11273" max="11273" width="5.5" style="2" customWidth="1"/>
    <col min="11274" max="11274" width="5.33203125" style="2" customWidth="1"/>
    <col min="11275" max="11275" width="5.83203125" style="2" customWidth="1"/>
    <col min="11276" max="11276" width="7" style="2" customWidth="1"/>
    <col min="11277" max="11277" width="4.5" style="2" customWidth="1"/>
    <col min="11278" max="11278" width="6.1640625" style="2" customWidth="1"/>
    <col min="11279" max="11279" width="5.5" style="2" customWidth="1"/>
    <col min="11280" max="11281" width="7.1640625" style="2" customWidth="1"/>
    <col min="11282" max="11520" width="8.83203125" style="2"/>
    <col min="11521" max="11521" width="3.6640625" style="2" customWidth="1"/>
    <col min="11522" max="11522" width="5.6640625" style="2" customWidth="1"/>
    <col min="11523" max="11523" width="6.5" style="2" customWidth="1"/>
    <col min="11524" max="11524" width="5" style="2" customWidth="1"/>
    <col min="11525" max="11525" width="4.6640625" style="2" customWidth="1"/>
    <col min="11526" max="11526" width="5.5" style="2" customWidth="1"/>
    <col min="11527" max="11527" width="5" style="2" customWidth="1"/>
    <col min="11528" max="11528" width="4.5" style="2" customWidth="1"/>
    <col min="11529" max="11529" width="5.5" style="2" customWidth="1"/>
    <col min="11530" max="11530" width="5.33203125" style="2" customWidth="1"/>
    <col min="11531" max="11531" width="5.83203125" style="2" customWidth="1"/>
    <col min="11532" max="11532" width="7" style="2" customWidth="1"/>
    <col min="11533" max="11533" width="4.5" style="2" customWidth="1"/>
    <col min="11534" max="11534" width="6.1640625" style="2" customWidth="1"/>
    <col min="11535" max="11535" width="5.5" style="2" customWidth="1"/>
    <col min="11536" max="11537" width="7.1640625" style="2" customWidth="1"/>
    <col min="11538" max="11776" width="8.83203125" style="2"/>
    <col min="11777" max="11777" width="3.6640625" style="2" customWidth="1"/>
    <col min="11778" max="11778" width="5.6640625" style="2" customWidth="1"/>
    <col min="11779" max="11779" width="6.5" style="2" customWidth="1"/>
    <col min="11780" max="11780" width="5" style="2" customWidth="1"/>
    <col min="11781" max="11781" width="4.6640625" style="2" customWidth="1"/>
    <col min="11782" max="11782" width="5.5" style="2" customWidth="1"/>
    <col min="11783" max="11783" width="5" style="2" customWidth="1"/>
    <col min="11784" max="11784" width="4.5" style="2" customWidth="1"/>
    <col min="11785" max="11785" width="5.5" style="2" customWidth="1"/>
    <col min="11786" max="11786" width="5.33203125" style="2" customWidth="1"/>
    <col min="11787" max="11787" width="5.83203125" style="2" customWidth="1"/>
    <col min="11788" max="11788" width="7" style="2" customWidth="1"/>
    <col min="11789" max="11789" width="4.5" style="2" customWidth="1"/>
    <col min="11790" max="11790" width="6.1640625" style="2" customWidth="1"/>
    <col min="11791" max="11791" width="5.5" style="2" customWidth="1"/>
    <col min="11792" max="11793" width="7.1640625" style="2" customWidth="1"/>
    <col min="11794" max="12032" width="8.83203125" style="2"/>
    <col min="12033" max="12033" width="3.6640625" style="2" customWidth="1"/>
    <col min="12034" max="12034" width="5.6640625" style="2" customWidth="1"/>
    <col min="12035" max="12035" width="6.5" style="2" customWidth="1"/>
    <col min="12036" max="12036" width="5" style="2" customWidth="1"/>
    <col min="12037" max="12037" width="4.6640625" style="2" customWidth="1"/>
    <col min="12038" max="12038" width="5.5" style="2" customWidth="1"/>
    <col min="12039" max="12039" width="5" style="2" customWidth="1"/>
    <col min="12040" max="12040" width="4.5" style="2" customWidth="1"/>
    <col min="12041" max="12041" width="5.5" style="2" customWidth="1"/>
    <col min="12042" max="12042" width="5.33203125" style="2" customWidth="1"/>
    <col min="12043" max="12043" width="5.83203125" style="2" customWidth="1"/>
    <col min="12044" max="12044" width="7" style="2" customWidth="1"/>
    <col min="12045" max="12045" width="4.5" style="2" customWidth="1"/>
    <col min="12046" max="12046" width="6.1640625" style="2" customWidth="1"/>
    <col min="12047" max="12047" width="5.5" style="2" customWidth="1"/>
    <col min="12048" max="12049" width="7.1640625" style="2" customWidth="1"/>
    <col min="12050" max="12288" width="8.83203125" style="2"/>
    <col min="12289" max="12289" width="3.6640625" style="2" customWidth="1"/>
    <col min="12290" max="12290" width="5.6640625" style="2" customWidth="1"/>
    <col min="12291" max="12291" width="6.5" style="2" customWidth="1"/>
    <col min="12292" max="12292" width="5" style="2" customWidth="1"/>
    <col min="12293" max="12293" width="4.6640625" style="2" customWidth="1"/>
    <col min="12294" max="12294" width="5.5" style="2" customWidth="1"/>
    <col min="12295" max="12295" width="5" style="2" customWidth="1"/>
    <col min="12296" max="12296" width="4.5" style="2" customWidth="1"/>
    <col min="12297" max="12297" width="5.5" style="2" customWidth="1"/>
    <col min="12298" max="12298" width="5.33203125" style="2" customWidth="1"/>
    <col min="12299" max="12299" width="5.83203125" style="2" customWidth="1"/>
    <col min="12300" max="12300" width="7" style="2" customWidth="1"/>
    <col min="12301" max="12301" width="4.5" style="2" customWidth="1"/>
    <col min="12302" max="12302" width="6.1640625" style="2" customWidth="1"/>
    <col min="12303" max="12303" width="5.5" style="2" customWidth="1"/>
    <col min="12304" max="12305" width="7.1640625" style="2" customWidth="1"/>
    <col min="12306" max="12544" width="8.83203125" style="2"/>
    <col min="12545" max="12545" width="3.6640625" style="2" customWidth="1"/>
    <col min="12546" max="12546" width="5.6640625" style="2" customWidth="1"/>
    <col min="12547" max="12547" width="6.5" style="2" customWidth="1"/>
    <col min="12548" max="12548" width="5" style="2" customWidth="1"/>
    <col min="12549" max="12549" width="4.6640625" style="2" customWidth="1"/>
    <col min="12550" max="12550" width="5.5" style="2" customWidth="1"/>
    <col min="12551" max="12551" width="5" style="2" customWidth="1"/>
    <col min="12552" max="12552" width="4.5" style="2" customWidth="1"/>
    <col min="12553" max="12553" width="5.5" style="2" customWidth="1"/>
    <col min="12554" max="12554" width="5.33203125" style="2" customWidth="1"/>
    <col min="12555" max="12555" width="5.83203125" style="2" customWidth="1"/>
    <col min="12556" max="12556" width="7" style="2" customWidth="1"/>
    <col min="12557" max="12557" width="4.5" style="2" customWidth="1"/>
    <col min="12558" max="12558" width="6.1640625" style="2" customWidth="1"/>
    <col min="12559" max="12559" width="5.5" style="2" customWidth="1"/>
    <col min="12560" max="12561" width="7.1640625" style="2" customWidth="1"/>
    <col min="12562" max="12800" width="8.83203125" style="2"/>
    <col min="12801" max="12801" width="3.6640625" style="2" customWidth="1"/>
    <col min="12802" max="12802" width="5.6640625" style="2" customWidth="1"/>
    <col min="12803" max="12803" width="6.5" style="2" customWidth="1"/>
    <col min="12804" max="12804" width="5" style="2" customWidth="1"/>
    <col min="12805" max="12805" width="4.6640625" style="2" customWidth="1"/>
    <col min="12806" max="12806" width="5.5" style="2" customWidth="1"/>
    <col min="12807" max="12807" width="5" style="2" customWidth="1"/>
    <col min="12808" max="12808" width="4.5" style="2" customWidth="1"/>
    <col min="12809" max="12809" width="5.5" style="2" customWidth="1"/>
    <col min="12810" max="12810" width="5.33203125" style="2" customWidth="1"/>
    <col min="12811" max="12811" width="5.83203125" style="2" customWidth="1"/>
    <col min="12812" max="12812" width="7" style="2" customWidth="1"/>
    <col min="12813" max="12813" width="4.5" style="2" customWidth="1"/>
    <col min="12814" max="12814" width="6.1640625" style="2" customWidth="1"/>
    <col min="12815" max="12815" width="5.5" style="2" customWidth="1"/>
    <col min="12816" max="12817" width="7.1640625" style="2" customWidth="1"/>
    <col min="12818" max="13056" width="8.83203125" style="2"/>
    <col min="13057" max="13057" width="3.6640625" style="2" customWidth="1"/>
    <col min="13058" max="13058" width="5.6640625" style="2" customWidth="1"/>
    <col min="13059" max="13059" width="6.5" style="2" customWidth="1"/>
    <col min="13060" max="13060" width="5" style="2" customWidth="1"/>
    <col min="13061" max="13061" width="4.6640625" style="2" customWidth="1"/>
    <col min="13062" max="13062" width="5.5" style="2" customWidth="1"/>
    <col min="13063" max="13063" width="5" style="2" customWidth="1"/>
    <col min="13064" max="13064" width="4.5" style="2" customWidth="1"/>
    <col min="13065" max="13065" width="5.5" style="2" customWidth="1"/>
    <col min="13066" max="13066" width="5.33203125" style="2" customWidth="1"/>
    <col min="13067" max="13067" width="5.83203125" style="2" customWidth="1"/>
    <col min="13068" max="13068" width="7" style="2" customWidth="1"/>
    <col min="13069" max="13069" width="4.5" style="2" customWidth="1"/>
    <col min="13070" max="13070" width="6.1640625" style="2" customWidth="1"/>
    <col min="13071" max="13071" width="5.5" style="2" customWidth="1"/>
    <col min="13072" max="13073" width="7.1640625" style="2" customWidth="1"/>
    <col min="13074" max="13312" width="8.83203125" style="2"/>
    <col min="13313" max="13313" width="3.6640625" style="2" customWidth="1"/>
    <col min="13314" max="13314" width="5.6640625" style="2" customWidth="1"/>
    <col min="13315" max="13315" width="6.5" style="2" customWidth="1"/>
    <col min="13316" max="13316" width="5" style="2" customWidth="1"/>
    <col min="13317" max="13317" width="4.6640625" style="2" customWidth="1"/>
    <col min="13318" max="13318" width="5.5" style="2" customWidth="1"/>
    <col min="13319" max="13319" width="5" style="2" customWidth="1"/>
    <col min="13320" max="13320" width="4.5" style="2" customWidth="1"/>
    <col min="13321" max="13321" width="5.5" style="2" customWidth="1"/>
    <col min="13322" max="13322" width="5.33203125" style="2" customWidth="1"/>
    <col min="13323" max="13323" width="5.83203125" style="2" customWidth="1"/>
    <col min="13324" max="13324" width="7" style="2" customWidth="1"/>
    <col min="13325" max="13325" width="4.5" style="2" customWidth="1"/>
    <col min="13326" max="13326" width="6.1640625" style="2" customWidth="1"/>
    <col min="13327" max="13327" width="5.5" style="2" customWidth="1"/>
    <col min="13328" max="13329" width="7.1640625" style="2" customWidth="1"/>
    <col min="13330" max="13568" width="8.83203125" style="2"/>
    <col min="13569" max="13569" width="3.6640625" style="2" customWidth="1"/>
    <col min="13570" max="13570" width="5.6640625" style="2" customWidth="1"/>
    <col min="13571" max="13571" width="6.5" style="2" customWidth="1"/>
    <col min="13572" max="13572" width="5" style="2" customWidth="1"/>
    <col min="13573" max="13573" width="4.6640625" style="2" customWidth="1"/>
    <col min="13574" max="13574" width="5.5" style="2" customWidth="1"/>
    <col min="13575" max="13575" width="5" style="2" customWidth="1"/>
    <col min="13576" max="13576" width="4.5" style="2" customWidth="1"/>
    <col min="13577" max="13577" width="5.5" style="2" customWidth="1"/>
    <col min="13578" max="13578" width="5.33203125" style="2" customWidth="1"/>
    <col min="13579" max="13579" width="5.83203125" style="2" customWidth="1"/>
    <col min="13580" max="13580" width="7" style="2" customWidth="1"/>
    <col min="13581" max="13581" width="4.5" style="2" customWidth="1"/>
    <col min="13582" max="13582" width="6.1640625" style="2" customWidth="1"/>
    <col min="13583" max="13583" width="5.5" style="2" customWidth="1"/>
    <col min="13584" max="13585" width="7.1640625" style="2" customWidth="1"/>
    <col min="13586" max="13824" width="8.83203125" style="2"/>
    <col min="13825" max="13825" width="3.6640625" style="2" customWidth="1"/>
    <col min="13826" max="13826" width="5.6640625" style="2" customWidth="1"/>
    <col min="13827" max="13827" width="6.5" style="2" customWidth="1"/>
    <col min="13828" max="13828" width="5" style="2" customWidth="1"/>
    <col min="13829" max="13829" width="4.6640625" style="2" customWidth="1"/>
    <col min="13830" max="13830" width="5.5" style="2" customWidth="1"/>
    <col min="13831" max="13831" width="5" style="2" customWidth="1"/>
    <col min="13832" max="13832" width="4.5" style="2" customWidth="1"/>
    <col min="13833" max="13833" width="5.5" style="2" customWidth="1"/>
    <col min="13834" max="13834" width="5.33203125" style="2" customWidth="1"/>
    <col min="13835" max="13835" width="5.83203125" style="2" customWidth="1"/>
    <col min="13836" max="13836" width="7" style="2" customWidth="1"/>
    <col min="13837" max="13837" width="4.5" style="2" customWidth="1"/>
    <col min="13838" max="13838" width="6.1640625" style="2" customWidth="1"/>
    <col min="13839" max="13839" width="5.5" style="2" customWidth="1"/>
    <col min="13840" max="13841" width="7.1640625" style="2" customWidth="1"/>
    <col min="13842" max="14080" width="8.83203125" style="2"/>
    <col min="14081" max="14081" width="3.6640625" style="2" customWidth="1"/>
    <col min="14082" max="14082" width="5.6640625" style="2" customWidth="1"/>
    <col min="14083" max="14083" width="6.5" style="2" customWidth="1"/>
    <col min="14084" max="14084" width="5" style="2" customWidth="1"/>
    <col min="14085" max="14085" width="4.6640625" style="2" customWidth="1"/>
    <col min="14086" max="14086" width="5.5" style="2" customWidth="1"/>
    <col min="14087" max="14087" width="5" style="2" customWidth="1"/>
    <col min="14088" max="14088" width="4.5" style="2" customWidth="1"/>
    <col min="14089" max="14089" width="5.5" style="2" customWidth="1"/>
    <col min="14090" max="14090" width="5.33203125" style="2" customWidth="1"/>
    <col min="14091" max="14091" width="5.83203125" style="2" customWidth="1"/>
    <col min="14092" max="14092" width="7" style="2" customWidth="1"/>
    <col min="14093" max="14093" width="4.5" style="2" customWidth="1"/>
    <col min="14094" max="14094" width="6.1640625" style="2" customWidth="1"/>
    <col min="14095" max="14095" width="5.5" style="2" customWidth="1"/>
    <col min="14096" max="14097" width="7.1640625" style="2" customWidth="1"/>
    <col min="14098" max="14336" width="8.83203125" style="2"/>
    <col min="14337" max="14337" width="3.6640625" style="2" customWidth="1"/>
    <col min="14338" max="14338" width="5.6640625" style="2" customWidth="1"/>
    <col min="14339" max="14339" width="6.5" style="2" customWidth="1"/>
    <col min="14340" max="14340" width="5" style="2" customWidth="1"/>
    <col min="14341" max="14341" width="4.6640625" style="2" customWidth="1"/>
    <col min="14342" max="14342" width="5.5" style="2" customWidth="1"/>
    <col min="14343" max="14343" width="5" style="2" customWidth="1"/>
    <col min="14344" max="14344" width="4.5" style="2" customWidth="1"/>
    <col min="14345" max="14345" width="5.5" style="2" customWidth="1"/>
    <col min="14346" max="14346" width="5.33203125" style="2" customWidth="1"/>
    <col min="14347" max="14347" width="5.83203125" style="2" customWidth="1"/>
    <col min="14348" max="14348" width="7" style="2" customWidth="1"/>
    <col min="14349" max="14349" width="4.5" style="2" customWidth="1"/>
    <col min="14350" max="14350" width="6.1640625" style="2" customWidth="1"/>
    <col min="14351" max="14351" width="5.5" style="2" customWidth="1"/>
    <col min="14352" max="14353" width="7.1640625" style="2" customWidth="1"/>
    <col min="14354" max="14592" width="8.83203125" style="2"/>
    <col min="14593" max="14593" width="3.6640625" style="2" customWidth="1"/>
    <col min="14594" max="14594" width="5.6640625" style="2" customWidth="1"/>
    <col min="14595" max="14595" width="6.5" style="2" customWidth="1"/>
    <col min="14596" max="14596" width="5" style="2" customWidth="1"/>
    <col min="14597" max="14597" width="4.6640625" style="2" customWidth="1"/>
    <col min="14598" max="14598" width="5.5" style="2" customWidth="1"/>
    <col min="14599" max="14599" width="5" style="2" customWidth="1"/>
    <col min="14600" max="14600" width="4.5" style="2" customWidth="1"/>
    <col min="14601" max="14601" width="5.5" style="2" customWidth="1"/>
    <col min="14602" max="14602" width="5.33203125" style="2" customWidth="1"/>
    <col min="14603" max="14603" width="5.83203125" style="2" customWidth="1"/>
    <col min="14604" max="14604" width="7" style="2" customWidth="1"/>
    <col min="14605" max="14605" width="4.5" style="2" customWidth="1"/>
    <col min="14606" max="14606" width="6.1640625" style="2" customWidth="1"/>
    <col min="14607" max="14607" width="5.5" style="2" customWidth="1"/>
    <col min="14608" max="14609" width="7.1640625" style="2" customWidth="1"/>
    <col min="14610" max="14848" width="8.83203125" style="2"/>
    <col min="14849" max="14849" width="3.6640625" style="2" customWidth="1"/>
    <col min="14850" max="14850" width="5.6640625" style="2" customWidth="1"/>
    <col min="14851" max="14851" width="6.5" style="2" customWidth="1"/>
    <col min="14852" max="14852" width="5" style="2" customWidth="1"/>
    <col min="14853" max="14853" width="4.6640625" style="2" customWidth="1"/>
    <col min="14854" max="14854" width="5.5" style="2" customWidth="1"/>
    <col min="14855" max="14855" width="5" style="2" customWidth="1"/>
    <col min="14856" max="14856" width="4.5" style="2" customWidth="1"/>
    <col min="14857" max="14857" width="5.5" style="2" customWidth="1"/>
    <col min="14858" max="14858" width="5.33203125" style="2" customWidth="1"/>
    <col min="14859" max="14859" width="5.83203125" style="2" customWidth="1"/>
    <col min="14860" max="14860" width="7" style="2" customWidth="1"/>
    <col min="14861" max="14861" width="4.5" style="2" customWidth="1"/>
    <col min="14862" max="14862" width="6.1640625" style="2" customWidth="1"/>
    <col min="14863" max="14863" width="5.5" style="2" customWidth="1"/>
    <col min="14864" max="14865" width="7.1640625" style="2" customWidth="1"/>
    <col min="14866" max="15104" width="8.83203125" style="2"/>
    <col min="15105" max="15105" width="3.6640625" style="2" customWidth="1"/>
    <col min="15106" max="15106" width="5.6640625" style="2" customWidth="1"/>
    <col min="15107" max="15107" width="6.5" style="2" customWidth="1"/>
    <col min="15108" max="15108" width="5" style="2" customWidth="1"/>
    <col min="15109" max="15109" width="4.6640625" style="2" customWidth="1"/>
    <col min="15110" max="15110" width="5.5" style="2" customWidth="1"/>
    <col min="15111" max="15111" width="5" style="2" customWidth="1"/>
    <col min="15112" max="15112" width="4.5" style="2" customWidth="1"/>
    <col min="15113" max="15113" width="5.5" style="2" customWidth="1"/>
    <col min="15114" max="15114" width="5.33203125" style="2" customWidth="1"/>
    <col min="15115" max="15115" width="5.83203125" style="2" customWidth="1"/>
    <col min="15116" max="15116" width="7" style="2" customWidth="1"/>
    <col min="15117" max="15117" width="4.5" style="2" customWidth="1"/>
    <col min="15118" max="15118" width="6.1640625" style="2" customWidth="1"/>
    <col min="15119" max="15119" width="5.5" style="2" customWidth="1"/>
    <col min="15120" max="15121" width="7.1640625" style="2" customWidth="1"/>
    <col min="15122" max="15360" width="8.83203125" style="2"/>
    <col min="15361" max="15361" width="3.6640625" style="2" customWidth="1"/>
    <col min="15362" max="15362" width="5.6640625" style="2" customWidth="1"/>
    <col min="15363" max="15363" width="6.5" style="2" customWidth="1"/>
    <col min="15364" max="15364" width="5" style="2" customWidth="1"/>
    <col min="15365" max="15365" width="4.6640625" style="2" customWidth="1"/>
    <col min="15366" max="15366" width="5.5" style="2" customWidth="1"/>
    <col min="15367" max="15367" width="5" style="2" customWidth="1"/>
    <col min="15368" max="15368" width="4.5" style="2" customWidth="1"/>
    <col min="15369" max="15369" width="5.5" style="2" customWidth="1"/>
    <col min="15370" max="15370" width="5.33203125" style="2" customWidth="1"/>
    <col min="15371" max="15371" width="5.83203125" style="2" customWidth="1"/>
    <col min="15372" max="15372" width="7" style="2" customWidth="1"/>
    <col min="15373" max="15373" width="4.5" style="2" customWidth="1"/>
    <col min="15374" max="15374" width="6.1640625" style="2" customWidth="1"/>
    <col min="15375" max="15375" width="5.5" style="2" customWidth="1"/>
    <col min="15376" max="15377" width="7.1640625" style="2" customWidth="1"/>
    <col min="15378" max="15616" width="8.83203125" style="2"/>
    <col min="15617" max="15617" width="3.6640625" style="2" customWidth="1"/>
    <col min="15618" max="15618" width="5.6640625" style="2" customWidth="1"/>
    <col min="15619" max="15619" width="6.5" style="2" customWidth="1"/>
    <col min="15620" max="15620" width="5" style="2" customWidth="1"/>
    <col min="15621" max="15621" width="4.6640625" style="2" customWidth="1"/>
    <col min="15622" max="15622" width="5.5" style="2" customWidth="1"/>
    <col min="15623" max="15623" width="5" style="2" customWidth="1"/>
    <col min="15624" max="15624" width="4.5" style="2" customWidth="1"/>
    <col min="15625" max="15625" width="5.5" style="2" customWidth="1"/>
    <col min="15626" max="15626" width="5.33203125" style="2" customWidth="1"/>
    <col min="15627" max="15627" width="5.83203125" style="2" customWidth="1"/>
    <col min="15628" max="15628" width="7" style="2" customWidth="1"/>
    <col min="15629" max="15629" width="4.5" style="2" customWidth="1"/>
    <col min="15630" max="15630" width="6.1640625" style="2" customWidth="1"/>
    <col min="15631" max="15631" width="5.5" style="2" customWidth="1"/>
    <col min="15632" max="15633" width="7.1640625" style="2" customWidth="1"/>
    <col min="15634" max="15872" width="8.83203125" style="2"/>
    <col min="15873" max="15873" width="3.6640625" style="2" customWidth="1"/>
    <col min="15874" max="15874" width="5.6640625" style="2" customWidth="1"/>
    <col min="15875" max="15875" width="6.5" style="2" customWidth="1"/>
    <col min="15876" max="15876" width="5" style="2" customWidth="1"/>
    <col min="15877" max="15877" width="4.6640625" style="2" customWidth="1"/>
    <col min="15878" max="15878" width="5.5" style="2" customWidth="1"/>
    <col min="15879" max="15879" width="5" style="2" customWidth="1"/>
    <col min="15880" max="15880" width="4.5" style="2" customWidth="1"/>
    <col min="15881" max="15881" width="5.5" style="2" customWidth="1"/>
    <col min="15882" max="15882" width="5.33203125" style="2" customWidth="1"/>
    <col min="15883" max="15883" width="5.83203125" style="2" customWidth="1"/>
    <col min="15884" max="15884" width="7" style="2" customWidth="1"/>
    <col min="15885" max="15885" width="4.5" style="2" customWidth="1"/>
    <col min="15886" max="15886" width="6.1640625" style="2" customWidth="1"/>
    <col min="15887" max="15887" width="5.5" style="2" customWidth="1"/>
    <col min="15888" max="15889" width="7.1640625" style="2" customWidth="1"/>
    <col min="15890" max="16128" width="8.83203125" style="2"/>
    <col min="16129" max="16129" width="3.6640625" style="2" customWidth="1"/>
    <col min="16130" max="16130" width="5.6640625" style="2" customWidth="1"/>
    <col min="16131" max="16131" width="6.5" style="2" customWidth="1"/>
    <col min="16132" max="16132" width="5" style="2" customWidth="1"/>
    <col min="16133" max="16133" width="4.6640625" style="2" customWidth="1"/>
    <col min="16134" max="16134" width="5.5" style="2" customWidth="1"/>
    <col min="16135" max="16135" width="5" style="2" customWidth="1"/>
    <col min="16136" max="16136" width="4.5" style="2" customWidth="1"/>
    <col min="16137" max="16137" width="5.5" style="2" customWidth="1"/>
    <col min="16138" max="16138" width="5.33203125" style="2" customWidth="1"/>
    <col min="16139" max="16139" width="5.83203125" style="2" customWidth="1"/>
    <col min="16140" max="16140" width="7" style="2" customWidth="1"/>
    <col min="16141" max="16141" width="4.5" style="2" customWidth="1"/>
    <col min="16142" max="16142" width="6.1640625" style="2" customWidth="1"/>
    <col min="16143" max="16143" width="5.5" style="2" customWidth="1"/>
    <col min="16144" max="16145" width="7.1640625" style="2" customWidth="1"/>
    <col min="16146" max="16384" width="8.83203125" style="2"/>
  </cols>
  <sheetData>
    <row r="1" spans="1:17" ht="60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30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22.5" customHeight="1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"/>
    </row>
    <row r="4" spans="1:17" ht="15" customHeight="1">
      <c r="A4" s="71" t="s">
        <v>1</v>
      </c>
      <c r="B4" s="3" t="s">
        <v>2</v>
      </c>
      <c r="C4" s="3" t="s">
        <v>3</v>
      </c>
      <c r="D4" s="3" t="s">
        <v>2</v>
      </c>
      <c r="E4" s="74" t="s">
        <v>4</v>
      </c>
      <c r="F4" s="75"/>
      <c r="G4" s="76"/>
      <c r="H4" s="3" t="s">
        <v>5</v>
      </c>
      <c r="I4" s="75" t="s">
        <v>6</v>
      </c>
      <c r="J4" s="76"/>
      <c r="K4" s="77" t="s">
        <v>7</v>
      </c>
      <c r="L4" s="78"/>
      <c r="M4" s="77" t="s">
        <v>8</v>
      </c>
      <c r="N4" s="79"/>
      <c r="O4" s="3" t="s">
        <v>9</v>
      </c>
      <c r="P4" s="3" t="s">
        <v>10</v>
      </c>
    </row>
    <row r="5" spans="1:17" ht="10" customHeight="1">
      <c r="A5" s="72"/>
      <c r="B5" s="4" t="s">
        <v>11</v>
      </c>
      <c r="C5" s="4" t="s">
        <v>12</v>
      </c>
      <c r="D5" s="4" t="s">
        <v>13</v>
      </c>
      <c r="E5" s="84" t="s">
        <v>14</v>
      </c>
      <c r="F5" s="84" t="s">
        <v>15</v>
      </c>
      <c r="G5" s="83" t="s">
        <v>16</v>
      </c>
      <c r="H5" s="4" t="s">
        <v>17</v>
      </c>
      <c r="I5" s="3" t="s">
        <v>18</v>
      </c>
      <c r="J5" s="3" t="s">
        <v>18</v>
      </c>
      <c r="K5" s="3" t="s">
        <v>7</v>
      </c>
      <c r="L5" s="3" t="s">
        <v>19</v>
      </c>
      <c r="M5" s="80"/>
      <c r="N5" s="81"/>
      <c r="O5" s="4" t="s">
        <v>20</v>
      </c>
      <c r="P5" s="4" t="s">
        <v>21</v>
      </c>
      <c r="Q5" s="5"/>
    </row>
    <row r="6" spans="1:17" ht="10" customHeight="1">
      <c r="A6" s="72"/>
      <c r="B6" s="4"/>
      <c r="C6" s="4"/>
      <c r="D6" s="4"/>
      <c r="E6" s="84"/>
      <c r="F6" s="84"/>
      <c r="G6" s="79"/>
      <c r="H6" s="4" t="s">
        <v>22</v>
      </c>
      <c r="I6" s="4" t="s">
        <v>15</v>
      </c>
      <c r="J6" s="4" t="s">
        <v>14</v>
      </c>
      <c r="K6" s="4" t="s">
        <v>23</v>
      </c>
      <c r="L6" s="6" t="s">
        <v>24</v>
      </c>
      <c r="M6" s="82"/>
      <c r="N6" s="83"/>
      <c r="O6" s="4"/>
      <c r="P6" s="4"/>
      <c r="Q6" s="5"/>
    </row>
    <row r="7" spans="1:17" ht="10" customHeight="1">
      <c r="A7" s="72"/>
      <c r="B7" s="7" t="s">
        <v>25</v>
      </c>
      <c r="C7" s="7" t="s">
        <v>25</v>
      </c>
      <c r="D7" s="7" t="s">
        <v>25</v>
      </c>
      <c r="E7" s="7" t="s">
        <v>25</v>
      </c>
      <c r="F7" s="7" t="s">
        <v>25</v>
      </c>
      <c r="G7" s="7" t="s">
        <v>25</v>
      </c>
      <c r="H7" s="7" t="s">
        <v>26</v>
      </c>
      <c r="I7" s="7" t="s">
        <v>25</v>
      </c>
      <c r="J7" s="7" t="s">
        <v>25</v>
      </c>
      <c r="K7" s="7" t="s">
        <v>53</v>
      </c>
      <c r="L7" s="7" t="s">
        <v>25</v>
      </c>
      <c r="M7" s="7" t="s">
        <v>27</v>
      </c>
      <c r="N7" s="7" t="s">
        <v>28</v>
      </c>
      <c r="O7" s="7" t="s">
        <v>29</v>
      </c>
      <c r="P7" s="7" t="s">
        <v>28</v>
      </c>
      <c r="Q7" s="5"/>
    </row>
    <row r="8" spans="1:17" ht="10" customHeight="1">
      <c r="A8" s="72"/>
      <c r="B8" s="9">
        <v>15</v>
      </c>
      <c r="C8" s="9">
        <v>5</v>
      </c>
      <c r="D8" s="9">
        <f>SUM(B8+C8)</f>
        <v>20</v>
      </c>
      <c r="E8" s="9">
        <v>6</v>
      </c>
      <c r="F8" s="9">
        <v>9.8000000000000007</v>
      </c>
      <c r="G8" s="9">
        <f>(E8+F8)/2</f>
        <v>7.9</v>
      </c>
      <c r="H8" s="57">
        <v>418</v>
      </c>
      <c r="I8" s="9">
        <f>SUM(D8-J8)</f>
        <v>5.16</v>
      </c>
      <c r="J8" s="9">
        <v>14.84</v>
      </c>
      <c r="K8" s="12">
        <v>10290</v>
      </c>
      <c r="L8" s="9">
        <v>12.7</v>
      </c>
      <c r="M8" s="16">
        <f>0.041</f>
        <v>4.1000000000000002E-2</v>
      </c>
      <c r="N8" s="36">
        <v>0.113</v>
      </c>
      <c r="O8" s="15">
        <f>SUM(P8*25)</f>
        <v>2.1749999999999998</v>
      </c>
      <c r="P8" s="16">
        <v>8.6999999999999994E-2</v>
      </c>
      <c r="Q8" s="5"/>
    </row>
    <row r="9" spans="1:17" ht="10" customHeight="1">
      <c r="A9" s="72"/>
      <c r="B9" s="58">
        <v>18</v>
      </c>
      <c r="C9" s="59">
        <v>5</v>
      </c>
      <c r="D9" s="59">
        <f>SUM(B9+C9)</f>
        <v>23</v>
      </c>
      <c r="E9" s="58">
        <v>8</v>
      </c>
      <c r="F9" s="60">
        <v>12.5</v>
      </c>
      <c r="G9" s="58">
        <f>(E9+F9)/2</f>
        <v>10.25</v>
      </c>
      <c r="H9" s="61">
        <v>485</v>
      </c>
      <c r="I9" s="59">
        <f>SUM(D9-J9)</f>
        <v>6.629999999999999</v>
      </c>
      <c r="J9" s="59">
        <v>16.37</v>
      </c>
      <c r="K9" s="62">
        <v>18954</v>
      </c>
      <c r="L9" s="59">
        <v>15.6</v>
      </c>
      <c r="M9" s="63">
        <f>0.045</f>
        <v>4.4999999999999998E-2</v>
      </c>
      <c r="N9" s="64">
        <v>0.124</v>
      </c>
      <c r="O9" s="65">
        <f>SUM(P9*25)</f>
        <v>2.65</v>
      </c>
      <c r="P9" s="66">
        <v>0.106</v>
      </c>
      <c r="Q9" s="5"/>
    </row>
    <row r="10" spans="1:17" ht="10" customHeight="1">
      <c r="A10" s="73"/>
      <c r="B10" s="7" t="s">
        <v>30</v>
      </c>
      <c r="C10" s="7" t="s">
        <v>31</v>
      </c>
      <c r="D10" s="7" t="s">
        <v>32</v>
      </c>
      <c r="E10" s="7" t="s">
        <v>33</v>
      </c>
      <c r="F10" s="7" t="s">
        <v>34</v>
      </c>
      <c r="G10" s="7" t="s">
        <v>35</v>
      </c>
      <c r="H10" s="7" t="s">
        <v>36</v>
      </c>
      <c r="I10" s="7" t="s">
        <v>37</v>
      </c>
      <c r="J10" s="7" t="s">
        <v>38</v>
      </c>
      <c r="K10" s="7" t="s">
        <v>39</v>
      </c>
      <c r="L10" s="7" t="s">
        <v>40</v>
      </c>
      <c r="M10" s="85" t="s">
        <v>41</v>
      </c>
      <c r="N10" s="85"/>
      <c r="O10" s="85" t="s">
        <v>42</v>
      </c>
      <c r="P10" s="85"/>
      <c r="Q10" s="18"/>
    </row>
    <row r="11" spans="1:17" ht="10" customHeight="1"/>
    <row r="12" spans="1:17" ht="10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0" customHeight="1">
      <c r="A13" s="86" t="s">
        <v>43</v>
      </c>
      <c r="B13" s="3" t="s">
        <v>2</v>
      </c>
      <c r="C13" s="3" t="s">
        <v>3</v>
      </c>
      <c r="D13" s="3" t="s">
        <v>2</v>
      </c>
      <c r="E13" s="74" t="s">
        <v>4</v>
      </c>
      <c r="F13" s="75"/>
      <c r="G13" s="76"/>
      <c r="H13" s="3" t="s">
        <v>5</v>
      </c>
      <c r="I13" s="75" t="s">
        <v>6</v>
      </c>
      <c r="J13" s="76"/>
      <c r="K13" s="77" t="s">
        <v>7</v>
      </c>
      <c r="L13" s="78"/>
      <c r="M13" s="77" t="s">
        <v>8</v>
      </c>
      <c r="N13" s="79"/>
      <c r="O13" s="3" t="s">
        <v>9</v>
      </c>
      <c r="P13" s="3" t="s">
        <v>44</v>
      </c>
      <c r="Q13" s="5"/>
    </row>
    <row r="14" spans="1:17" ht="10" customHeight="1">
      <c r="A14" s="87"/>
      <c r="B14" s="4" t="s">
        <v>11</v>
      </c>
      <c r="C14" s="4" t="s">
        <v>12</v>
      </c>
      <c r="D14" s="4" t="s">
        <v>13</v>
      </c>
      <c r="E14" s="84" t="s">
        <v>14</v>
      </c>
      <c r="F14" s="84" t="s">
        <v>15</v>
      </c>
      <c r="G14" s="83" t="s">
        <v>16</v>
      </c>
      <c r="H14" s="4" t="s">
        <v>17</v>
      </c>
      <c r="I14" s="3" t="s">
        <v>18</v>
      </c>
      <c r="J14" s="3" t="s">
        <v>18</v>
      </c>
      <c r="K14" s="3" t="s">
        <v>7</v>
      </c>
      <c r="L14" s="3" t="s">
        <v>19</v>
      </c>
      <c r="M14" s="80"/>
      <c r="N14" s="81"/>
      <c r="O14" s="4" t="s">
        <v>20</v>
      </c>
      <c r="P14" s="4" t="s">
        <v>45</v>
      </c>
      <c r="Q14" s="18"/>
    </row>
    <row r="15" spans="1:17" ht="10" customHeight="1">
      <c r="A15" s="87"/>
      <c r="B15" s="4"/>
      <c r="C15" s="4"/>
      <c r="D15" s="4"/>
      <c r="E15" s="84"/>
      <c r="F15" s="84"/>
      <c r="G15" s="79"/>
      <c r="H15" s="4" t="s">
        <v>22</v>
      </c>
      <c r="I15" s="4" t="s">
        <v>15</v>
      </c>
      <c r="J15" s="4" t="s">
        <v>14</v>
      </c>
      <c r="K15" s="4" t="s">
        <v>23</v>
      </c>
      <c r="L15" s="6" t="s">
        <v>24</v>
      </c>
      <c r="M15" s="82"/>
      <c r="N15" s="83"/>
      <c r="O15" s="4"/>
      <c r="P15" s="4"/>
      <c r="Q15" s="5"/>
    </row>
    <row r="16" spans="1:17" ht="10" customHeight="1">
      <c r="A16" s="87"/>
      <c r="B16" s="7" t="s">
        <v>25</v>
      </c>
      <c r="C16" s="7" t="s">
        <v>25</v>
      </c>
      <c r="D16" s="7" t="s">
        <v>25</v>
      </c>
      <c r="E16" s="7" t="s">
        <v>25</v>
      </c>
      <c r="F16" s="7" t="s">
        <v>25</v>
      </c>
      <c r="G16" s="7" t="s">
        <v>25</v>
      </c>
      <c r="H16" s="7" t="s">
        <v>26</v>
      </c>
      <c r="I16" s="7" t="s">
        <v>25</v>
      </c>
      <c r="J16" s="7" t="s">
        <v>25</v>
      </c>
      <c r="K16" s="7" t="s">
        <v>53</v>
      </c>
      <c r="L16" s="7" t="s">
        <v>25</v>
      </c>
      <c r="M16" s="7" t="s">
        <v>27</v>
      </c>
      <c r="N16" s="7" t="s">
        <v>28</v>
      </c>
      <c r="O16" s="7" t="s">
        <v>29</v>
      </c>
      <c r="P16" s="7" t="s">
        <v>28</v>
      </c>
      <c r="Q16" s="5"/>
    </row>
    <row r="17" spans="1:17" ht="9.75" customHeight="1">
      <c r="A17" s="87"/>
      <c r="B17" s="3"/>
      <c r="C17" s="9">
        <v>5</v>
      </c>
      <c r="D17" s="9">
        <f>SUM(B18+C17)</f>
        <v>21</v>
      </c>
      <c r="E17" s="20"/>
      <c r="F17" s="21"/>
      <c r="G17" s="3"/>
      <c r="H17" s="11">
        <v>440</v>
      </c>
      <c r="I17" s="9">
        <f>SUM(D17-J17)</f>
        <v>5.58</v>
      </c>
      <c r="J17" s="9">
        <v>15.42</v>
      </c>
      <c r="K17" s="12">
        <v>12933</v>
      </c>
      <c r="L17" s="9">
        <v>13.7</v>
      </c>
      <c r="M17" s="3"/>
      <c r="N17" s="22"/>
      <c r="O17" s="15">
        <f t="shared" ref="O17:O31" si="0">SUM(P17*25)</f>
        <v>2.2749999999999999</v>
      </c>
      <c r="P17" s="16">
        <v>9.0999999999999998E-2</v>
      </c>
      <c r="Q17" s="5"/>
    </row>
    <row r="18" spans="1:17" ht="10" customHeight="1">
      <c r="A18" s="87"/>
      <c r="B18" s="8">
        <v>16</v>
      </c>
      <c r="C18" s="7">
        <v>7.5</v>
      </c>
      <c r="D18" s="7">
        <f>SUM(B18+C18)</f>
        <v>23.5</v>
      </c>
      <c r="E18" s="8">
        <v>7</v>
      </c>
      <c r="F18" s="10">
        <v>9.8800000000000008</v>
      </c>
      <c r="G18" s="8">
        <f>(E18+F18)/2</f>
        <v>8.4400000000000013</v>
      </c>
      <c r="H18" s="23">
        <v>593</v>
      </c>
      <c r="I18" s="24">
        <f t="shared" ref="I18:I31" si="1">SUM(D18-J18)</f>
        <v>6.32</v>
      </c>
      <c r="J18" s="24">
        <v>17.18</v>
      </c>
      <c r="K18" s="25">
        <v>18299</v>
      </c>
      <c r="L18" s="24">
        <v>15.3</v>
      </c>
      <c r="M18" s="13">
        <f>0.0441</f>
        <v>4.41E-2</v>
      </c>
      <c r="N18" s="19">
        <f>M18/0.61^2</f>
        <v>0.11851652781510347</v>
      </c>
      <c r="O18" s="26">
        <f t="shared" si="0"/>
        <v>2.9000000000000004</v>
      </c>
      <c r="P18" s="27">
        <v>0.11600000000000001</v>
      </c>
      <c r="Q18" s="5"/>
    </row>
    <row r="19" spans="1:17" ht="10" customHeight="1">
      <c r="A19" s="87"/>
      <c r="B19" s="6"/>
      <c r="C19" s="9">
        <v>10</v>
      </c>
      <c r="D19" s="9">
        <f>SUM(B18+C19)</f>
        <v>26</v>
      </c>
      <c r="E19" s="28"/>
      <c r="F19" s="29"/>
      <c r="G19" s="6"/>
      <c r="H19" s="11">
        <v>745</v>
      </c>
      <c r="I19" s="9">
        <f t="shared" si="1"/>
        <v>7.27</v>
      </c>
      <c r="J19" s="9">
        <v>18.73</v>
      </c>
      <c r="K19" s="12">
        <v>25336</v>
      </c>
      <c r="L19" s="9">
        <v>17.100000000000001</v>
      </c>
      <c r="M19" s="6"/>
      <c r="N19" s="14"/>
      <c r="O19" s="15">
        <f t="shared" si="0"/>
        <v>3.5249999999999995</v>
      </c>
      <c r="P19" s="16">
        <v>0.14099999999999999</v>
      </c>
      <c r="Q19" s="5"/>
    </row>
    <row r="20" spans="1:17" ht="10" customHeight="1">
      <c r="A20" s="87"/>
      <c r="B20" s="30"/>
      <c r="C20" s="24">
        <v>5</v>
      </c>
      <c r="D20" s="24">
        <f>SUM(B21+C20)</f>
        <v>23</v>
      </c>
      <c r="E20" s="31"/>
      <c r="F20" s="32"/>
      <c r="G20" s="30"/>
      <c r="H20" s="23">
        <v>458</v>
      </c>
      <c r="I20" s="24">
        <f t="shared" si="1"/>
        <v>6.16</v>
      </c>
      <c r="J20" s="24">
        <v>16.84</v>
      </c>
      <c r="K20" s="25">
        <v>16986</v>
      </c>
      <c r="L20" s="24">
        <v>15</v>
      </c>
      <c r="M20" s="33"/>
      <c r="N20" s="30"/>
      <c r="O20" s="34">
        <f t="shared" si="0"/>
        <v>2.4</v>
      </c>
      <c r="P20" s="27">
        <v>9.6000000000000002E-2</v>
      </c>
      <c r="Q20" s="5"/>
    </row>
    <row r="21" spans="1:17" ht="10" customHeight="1">
      <c r="A21" s="87"/>
      <c r="B21" s="35">
        <v>18</v>
      </c>
      <c r="C21" s="36">
        <v>7.5</v>
      </c>
      <c r="D21" s="36">
        <f>SUM(B21+C21)</f>
        <v>25.5</v>
      </c>
      <c r="E21" s="35">
        <v>7</v>
      </c>
      <c r="F21" s="37">
        <v>9.9</v>
      </c>
      <c r="G21" s="35">
        <f>(E21+F21)/2</f>
        <v>8.4499999999999993</v>
      </c>
      <c r="H21" s="11">
        <v>611</v>
      </c>
      <c r="I21" s="9">
        <f t="shared" si="1"/>
        <v>6.8000000000000007</v>
      </c>
      <c r="J21" s="9">
        <v>18.7</v>
      </c>
      <c r="K21" s="12">
        <v>23356</v>
      </c>
      <c r="L21" s="9">
        <v>16.600000000000001</v>
      </c>
      <c r="M21" s="38">
        <v>0.05</v>
      </c>
      <c r="N21" s="39">
        <f>M21/0.61^2</f>
        <v>0.13437248051599035</v>
      </c>
      <c r="O21" s="40">
        <f t="shared" si="0"/>
        <v>3.0249999999999999</v>
      </c>
      <c r="P21" s="16">
        <v>0.121</v>
      </c>
      <c r="Q21" s="18"/>
    </row>
    <row r="22" spans="1:17" ht="10" customHeight="1">
      <c r="A22" s="87"/>
      <c r="B22" s="41"/>
      <c r="C22" s="24">
        <v>10</v>
      </c>
      <c r="D22" s="24">
        <f>SUM(B21+C22)</f>
        <v>28</v>
      </c>
      <c r="E22" s="35"/>
      <c r="F22" s="37"/>
      <c r="G22" s="42"/>
      <c r="H22" s="23">
        <v>763</v>
      </c>
      <c r="I22" s="24">
        <f t="shared" si="1"/>
        <v>7.6900000000000013</v>
      </c>
      <c r="J22" s="24">
        <v>20.309999999999999</v>
      </c>
      <c r="K22" s="25">
        <v>31367</v>
      </c>
      <c r="L22" s="24">
        <v>18.3</v>
      </c>
      <c r="M22" s="43"/>
      <c r="N22" s="41"/>
      <c r="O22" s="34">
        <f t="shared" si="0"/>
        <v>3.65</v>
      </c>
      <c r="P22" s="27">
        <v>0.14599999999999999</v>
      </c>
      <c r="Q22" s="18"/>
    </row>
    <row r="23" spans="1:17" ht="10" customHeight="1">
      <c r="A23" s="87"/>
      <c r="B23" s="3"/>
      <c r="C23" s="9">
        <v>5</v>
      </c>
      <c r="D23" s="44">
        <f>SUM(B24+C23)</f>
        <v>26</v>
      </c>
      <c r="E23" s="20"/>
      <c r="F23" s="20"/>
      <c r="G23" s="3"/>
      <c r="H23" s="11">
        <v>506</v>
      </c>
      <c r="I23" s="9">
        <f t="shared" si="1"/>
        <v>7.2899999999999991</v>
      </c>
      <c r="J23" s="9">
        <v>18.71</v>
      </c>
      <c r="K23" s="12">
        <v>25473</v>
      </c>
      <c r="L23" s="9">
        <v>17.100000000000001</v>
      </c>
      <c r="M23" s="3"/>
      <c r="N23" s="22"/>
      <c r="O23" s="15">
        <f t="shared" si="0"/>
        <v>2.7749999999999999</v>
      </c>
      <c r="P23" s="16">
        <v>0.111</v>
      </c>
      <c r="Q23" s="18"/>
    </row>
    <row r="24" spans="1:17" ht="10" customHeight="1">
      <c r="A24" s="87"/>
      <c r="B24" s="8">
        <v>21</v>
      </c>
      <c r="C24" s="7">
        <v>7.5</v>
      </c>
      <c r="D24" s="45">
        <f>SUM(B24+C24)</f>
        <v>28.5</v>
      </c>
      <c r="E24" s="8">
        <v>7</v>
      </c>
      <c r="F24" s="8">
        <v>12.16</v>
      </c>
      <c r="G24" s="8">
        <f>(E24+F24)/2</f>
        <v>9.58</v>
      </c>
      <c r="H24" s="23">
        <v>659</v>
      </c>
      <c r="I24" s="24">
        <f t="shared" si="1"/>
        <v>7.8099999999999987</v>
      </c>
      <c r="J24" s="24">
        <v>20.69</v>
      </c>
      <c r="K24" s="25">
        <v>34104</v>
      </c>
      <c r="L24" s="24">
        <v>18.899999999999999</v>
      </c>
      <c r="M24" s="13">
        <v>5.5500000000000001E-2</v>
      </c>
      <c r="N24" s="19">
        <f>M24/0.61^2</f>
        <v>0.14915345337274927</v>
      </c>
      <c r="O24" s="26">
        <f t="shared" si="0"/>
        <v>3.4000000000000004</v>
      </c>
      <c r="P24" s="27">
        <v>0.13600000000000001</v>
      </c>
      <c r="Q24" s="18"/>
    </row>
    <row r="25" spans="1:17" ht="10" customHeight="1">
      <c r="A25" s="87"/>
      <c r="B25" s="6"/>
      <c r="C25" s="9">
        <v>10</v>
      </c>
      <c r="D25" s="44">
        <f>SUM(B24+C25)</f>
        <v>31</v>
      </c>
      <c r="E25" s="28"/>
      <c r="F25" s="28"/>
      <c r="G25" s="6"/>
      <c r="H25" s="11">
        <v>811</v>
      </c>
      <c r="I25" s="9">
        <f t="shared" si="1"/>
        <v>8.61</v>
      </c>
      <c r="J25" s="9">
        <v>22.39</v>
      </c>
      <c r="K25" s="12">
        <v>44358</v>
      </c>
      <c r="L25" s="9">
        <v>20.6</v>
      </c>
      <c r="M25" s="6"/>
      <c r="N25" s="14"/>
      <c r="O25" s="15">
        <f t="shared" si="0"/>
        <v>4.0250000000000004</v>
      </c>
      <c r="P25" s="16">
        <v>0.161</v>
      </c>
      <c r="Q25" s="18"/>
    </row>
    <row r="26" spans="1:17" ht="10" customHeight="1">
      <c r="A26" s="87"/>
      <c r="B26" s="30"/>
      <c r="C26" s="24">
        <v>5</v>
      </c>
      <c r="D26" s="24">
        <f>SUM(B27+C26)</f>
        <v>31</v>
      </c>
      <c r="E26" s="35"/>
      <c r="F26" s="37"/>
      <c r="G26" s="42"/>
      <c r="H26" s="23">
        <v>588</v>
      </c>
      <c r="I26" s="24">
        <f t="shared" si="1"/>
        <v>9.2199999999999989</v>
      </c>
      <c r="J26" s="24">
        <v>21.78</v>
      </c>
      <c r="K26" s="25">
        <v>44482</v>
      </c>
      <c r="L26" s="24">
        <v>20.6</v>
      </c>
      <c r="M26" s="33"/>
      <c r="N26" s="30"/>
      <c r="O26" s="34">
        <f t="shared" si="0"/>
        <v>3.375</v>
      </c>
      <c r="P26" s="27">
        <v>0.13500000000000001</v>
      </c>
      <c r="Q26" s="18"/>
    </row>
    <row r="27" spans="1:17" ht="10" customHeight="1">
      <c r="A27" s="87"/>
      <c r="B27" s="35">
        <v>26</v>
      </c>
      <c r="C27" s="36">
        <v>7.5</v>
      </c>
      <c r="D27" s="36">
        <f>SUM(B27+C27)</f>
        <v>33.5</v>
      </c>
      <c r="E27" s="35">
        <v>7</v>
      </c>
      <c r="F27" s="37">
        <v>14.77</v>
      </c>
      <c r="G27" s="35">
        <f>(E27+F27)/2</f>
        <v>10.885</v>
      </c>
      <c r="H27" s="11">
        <v>741</v>
      </c>
      <c r="I27" s="9">
        <f t="shared" si="1"/>
        <v>9.5599999999999987</v>
      </c>
      <c r="J27" s="9">
        <v>23.94</v>
      </c>
      <c r="K27" s="12">
        <v>57825</v>
      </c>
      <c r="L27" s="9">
        <v>22.5</v>
      </c>
      <c r="M27" s="38">
        <v>6.5299999999999997E-2</v>
      </c>
      <c r="N27" s="39">
        <f>M27/0.61^2</f>
        <v>0.17549045955388337</v>
      </c>
      <c r="O27" s="40">
        <f t="shared" si="0"/>
        <v>4</v>
      </c>
      <c r="P27" s="16">
        <v>0.16</v>
      </c>
      <c r="Q27" s="18"/>
    </row>
    <row r="28" spans="1:17" ht="10" customHeight="1">
      <c r="A28" s="87"/>
      <c r="B28" s="41"/>
      <c r="C28" s="24">
        <v>10</v>
      </c>
      <c r="D28" s="24">
        <f>SUM(B27+C28)</f>
        <v>36</v>
      </c>
      <c r="E28" s="46"/>
      <c r="F28" s="47"/>
      <c r="G28" s="41"/>
      <c r="H28" s="23">
        <v>893</v>
      </c>
      <c r="I28" s="24">
        <f t="shared" si="1"/>
        <v>10.210000000000001</v>
      </c>
      <c r="J28" s="24">
        <v>25.79</v>
      </c>
      <c r="K28" s="25">
        <v>72683</v>
      </c>
      <c r="L28" s="24">
        <v>24.3</v>
      </c>
      <c r="M28" s="43"/>
      <c r="N28" s="41"/>
      <c r="O28" s="34">
        <f t="shared" si="0"/>
        <v>4.625</v>
      </c>
      <c r="P28" s="27">
        <v>0.185</v>
      </c>
      <c r="Q28" s="18"/>
    </row>
    <row r="29" spans="1:17" ht="10" customHeight="1">
      <c r="A29" s="87"/>
      <c r="B29" s="3"/>
      <c r="C29" s="9">
        <v>5</v>
      </c>
      <c r="D29" s="9">
        <f>SUM(B30+C29)</f>
        <v>35</v>
      </c>
      <c r="E29" s="20"/>
      <c r="F29" s="21"/>
      <c r="G29" s="3"/>
      <c r="H29" s="11">
        <v>668</v>
      </c>
      <c r="I29" s="9">
        <f t="shared" si="1"/>
        <v>10.86</v>
      </c>
      <c r="J29" s="9">
        <v>24.14</v>
      </c>
      <c r="K29" s="12">
        <v>65517</v>
      </c>
      <c r="L29" s="9">
        <v>23.4</v>
      </c>
      <c r="M29" s="3"/>
      <c r="N29" s="22"/>
      <c r="O29" s="15">
        <f t="shared" si="0"/>
        <v>3.9249999999999998</v>
      </c>
      <c r="P29" s="16">
        <v>0.157</v>
      </c>
      <c r="Q29" s="18"/>
    </row>
    <row r="30" spans="1:17" ht="10" customHeight="1">
      <c r="A30" s="87"/>
      <c r="B30" s="8">
        <v>30</v>
      </c>
      <c r="C30" s="7">
        <v>7.5</v>
      </c>
      <c r="D30" s="7">
        <f>SUM(B30+C30)</f>
        <v>37.5</v>
      </c>
      <c r="E30" s="8">
        <v>7</v>
      </c>
      <c r="F30" s="10">
        <v>17.2</v>
      </c>
      <c r="G30" s="8">
        <f>(E30+F30)/2</f>
        <v>12.1</v>
      </c>
      <c r="H30" s="23">
        <v>821</v>
      </c>
      <c r="I30" s="24">
        <f t="shared" si="1"/>
        <v>11.11</v>
      </c>
      <c r="J30" s="24">
        <v>26.39</v>
      </c>
      <c r="K30" s="25">
        <v>83818</v>
      </c>
      <c r="L30" s="24">
        <v>25.5</v>
      </c>
      <c r="M30" s="13">
        <v>7.17E-2</v>
      </c>
      <c r="N30" s="19">
        <f>M30/0.61^2</f>
        <v>0.19269013705993013</v>
      </c>
      <c r="O30" s="26">
        <f t="shared" si="0"/>
        <v>4.55</v>
      </c>
      <c r="P30" s="27">
        <v>0.182</v>
      </c>
      <c r="Q30" s="18"/>
    </row>
    <row r="31" spans="1:17" ht="10" customHeight="1">
      <c r="A31" s="87"/>
      <c r="B31" s="6"/>
      <c r="C31" s="9">
        <v>10</v>
      </c>
      <c r="D31" s="9">
        <f>SUM(B30+C31)</f>
        <v>40</v>
      </c>
      <c r="E31" s="28"/>
      <c r="F31" s="29"/>
      <c r="G31" s="6"/>
      <c r="H31" s="11">
        <v>973</v>
      </c>
      <c r="I31" s="9">
        <f t="shared" si="1"/>
        <v>11.68</v>
      </c>
      <c r="J31" s="9">
        <v>28.32</v>
      </c>
      <c r="K31" s="12">
        <v>103553</v>
      </c>
      <c r="L31" s="9">
        <v>27.3</v>
      </c>
      <c r="M31" s="6"/>
      <c r="N31" s="48"/>
      <c r="O31" s="15">
        <f t="shared" si="0"/>
        <v>5.1749999999999998</v>
      </c>
      <c r="P31" s="16">
        <v>0.20699999999999999</v>
      </c>
      <c r="Q31" s="18"/>
    </row>
    <row r="32" spans="1:17" ht="10" customHeight="1">
      <c r="A32" s="88"/>
      <c r="B32" s="7" t="s">
        <v>30</v>
      </c>
      <c r="C32" s="7" t="s">
        <v>31</v>
      </c>
      <c r="D32" s="7" t="s">
        <v>32</v>
      </c>
      <c r="E32" s="7" t="s">
        <v>33</v>
      </c>
      <c r="F32" s="7" t="s">
        <v>34</v>
      </c>
      <c r="G32" s="7" t="s">
        <v>35</v>
      </c>
      <c r="H32" s="7" t="s">
        <v>36</v>
      </c>
      <c r="I32" s="7" t="s">
        <v>37</v>
      </c>
      <c r="J32" s="7" t="s">
        <v>38</v>
      </c>
      <c r="K32" s="7" t="s">
        <v>39</v>
      </c>
      <c r="L32" s="7" t="s">
        <v>40</v>
      </c>
      <c r="M32" s="85" t="s">
        <v>41</v>
      </c>
      <c r="N32" s="85"/>
      <c r="O32" s="85" t="s">
        <v>42</v>
      </c>
      <c r="P32" s="85"/>
      <c r="Q32" s="18"/>
    </row>
    <row r="33" spans="1:17" ht="10" customHeight="1">
      <c r="Q33" s="18"/>
    </row>
    <row r="34" spans="1:17" ht="10" customHeight="1">
      <c r="A34" s="86" t="s">
        <v>46</v>
      </c>
      <c r="B34" s="3" t="s">
        <v>2</v>
      </c>
      <c r="C34" s="3" t="s">
        <v>3</v>
      </c>
      <c r="D34" s="3" t="s">
        <v>2</v>
      </c>
      <c r="E34" s="74" t="s">
        <v>4</v>
      </c>
      <c r="F34" s="75"/>
      <c r="G34" s="76"/>
      <c r="H34" s="3" t="s">
        <v>5</v>
      </c>
      <c r="I34" s="75" t="s">
        <v>6</v>
      </c>
      <c r="J34" s="76"/>
      <c r="K34" s="77" t="s">
        <v>7</v>
      </c>
      <c r="L34" s="78"/>
      <c r="M34" s="77" t="s">
        <v>8</v>
      </c>
      <c r="N34" s="79"/>
      <c r="O34" s="3" t="s">
        <v>9</v>
      </c>
      <c r="P34" s="3" t="s">
        <v>44</v>
      </c>
    </row>
    <row r="35" spans="1:17" ht="10" customHeight="1">
      <c r="A35" s="87"/>
      <c r="B35" s="4" t="s">
        <v>11</v>
      </c>
      <c r="C35" s="4" t="s">
        <v>12</v>
      </c>
      <c r="D35" s="4" t="s">
        <v>13</v>
      </c>
      <c r="E35" s="84" t="s">
        <v>14</v>
      </c>
      <c r="F35" s="84" t="s">
        <v>15</v>
      </c>
      <c r="G35" s="83" t="s">
        <v>16</v>
      </c>
      <c r="H35" s="4" t="s">
        <v>17</v>
      </c>
      <c r="I35" s="3" t="s">
        <v>18</v>
      </c>
      <c r="J35" s="3" t="s">
        <v>18</v>
      </c>
      <c r="K35" s="3" t="s">
        <v>7</v>
      </c>
      <c r="L35" s="3" t="s">
        <v>19</v>
      </c>
      <c r="M35" s="80"/>
      <c r="N35" s="81"/>
      <c r="O35" s="4" t="s">
        <v>20</v>
      </c>
      <c r="P35" s="4" t="s">
        <v>45</v>
      </c>
    </row>
    <row r="36" spans="1:17" ht="10" customHeight="1">
      <c r="A36" s="87"/>
      <c r="B36" s="4"/>
      <c r="C36" s="4"/>
      <c r="D36" s="4"/>
      <c r="E36" s="84"/>
      <c r="F36" s="84"/>
      <c r="G36" s="79"/>
      <c r="H36" s="4" t="s">
        <v>22</v>
      </c>
      <c r="I36" s="4" t="s">
        <v>15</v>
      </c>
      <c r="J36" s="4" t="s">
        <v>14</v>
      </c>
      <c r="K36" s="4" t="s">
        <v>23</v>
      </c>
      <c r="L36" s="6" t="s">
        <v>24</v>
      </c>
      <c r="M36" s="82"/>
      <c r="N36" s="83"/>
      <c r="O36" s="4"/>
      <c r="P36" s="4"/>
    </row>
    <row r="37" spans="1:17" ht="10" customHeight="1">
      <c r="A37" s="87"/>
      <c r="B37" s="7" t="s">
        <v>25</v>
      </c>
      <c r="C37" s="7" t="s">
        <v>25</v>
      </c>
      <c r="D37" s="7" t="s">
        <v>25</v>
      </c>
      <c r="E37" s="7" t="s">
        <v>25</v>
      </c>
      <c r="F37" s="7" t="s">
        <v>25</v>
      </c>
      <c r="G37" s="7" t="s">
        <v>25</v>
      </c>
      <c r="H37" s="7" t="s">
        <v>26</v>
      </c>
      <c r="I37" s="7" t="s">
        <v>25</v>
      </c>
      <c r="J37" s="7" t="s">
        <v>25</v>
      </c>
      <c r="K37" s="7" t="s">
        <v>53</v>
      </c>
      <c r="L37" s="7" t="s">
        <v>25</v>
      </c>
      <c r="M37" s="7" t="s">
        <v>27</v>
      </c>
      <c r="N37" s="7" t="s">
        <v>28</v>
      </c>
      <c r="O37" s="7" t="s">
        <v>29</v>
      </c>
      <c r="P37" s="7" t="s">
        <v>28</v>
      </c>
    </row>
    <row r="38" spans="1:17" ht="10" customHeight="1">
      <c r="A38" s="87"/>
      <c r="B38" s="3"/>
      <c r="C38" s="9">
        <v>5</v>
      </c>
      <c r="D38" s="9">
        <f>SUM(B39+C38)</f>
        <v>23</v>
      </c>
      <c r="E38" s="20"/>
      <c r="F38" s="21"/>
      <c r="G38" s="3"/>
      <c r="H38" s="11">
        <v>471</v>
      </c>
      <c r="I38" s="9">
        <f>SUM(D38-J38)</f>
        <v>5.9400000000000013</v>
      </c>
      <c r="J38" s="9">
        <v>17.059999999999999</v>
      </c>
      <c r="K38" s="12">
        <v>16974</v>
      </c>
      <c r="L38" s="9">
        <v>14.6</v>
      </c>
      <c r="M38" s="3"/>
      <c r="N38" s="22"/>
      <c r="O38" s="15">
        <f t="shared" ref="O38:O52" si="2">SUM(P38*25)</f>
        <v>2.2999999999999998</v>
      </c>
      <c r="P38" s="16">
        <v>9.1999999999999998E-2</v>
      </c>
      <c r="Q38" s="5"/>
    </row>
    <row r="39" spans="1:17" ht="10" customHeight="1">
      <c r="A39" s="87"/>
      <c r="B39" s="8">
        <v>18</v>
      </c>
      <c r="C39" s="7">
        <v>7.5</v>
      </c>
      <c r="D39" s="7">
        <f>SUM(B39+C39)</f>
        <v>25.5</v>
      </c>
      <c r="E39" s="8">
        <v>7</v>
      </c>
      <c r="F39" s="10">
        <v>9.1999999999999993</v>
      </c>
      <c r="G39" s="8">
        <f>(E39+F39)/2</f>
        <v>8.1</v>
      </c>
      <c r="H39" s="23">
        <v>633</v>
      </c>
      <c r="I39" s="24">
        <f t="shared" ref="I39:I52" si="3">SUM(D39-J39)</f>
        <v>6.59</v>
      </c>
      <c r="J39" s="24">
        <v>18.91</v>
      </c>
      <c r="K39" s="25">
        <v>23295</v>
      </c>
      <c r="L39" s="24">
        <v>16.3</v>
      </c>
      <c r="M39" s="13">
        <v>5.8299999999999998E-2</v>
      </c>
      <c r="N39" s="19">
        <f>M39/0.65^2</f>
        <v>0.13798816568047334</v>
      </c>
      <c r="O39" s="26">
        <f t="shared" si="2"/>
        <v>2.9250000000000003</v>
      </c>
      <c r="P39" s="27">
        <v>0.11700000000000001</v>
      </c>
      <c r="Q39" s="5"/>
    </row>
    <row r="40" spans="1:17" ht="10" customHeight="1">
      <c r="A40" s="87"/>
      <c r="B40" s="6"/>
      <c r="C40" s="9">
        <v>10</v>
      </c>
      <c r="D40" s="9">
        <f>SUM(B39+C40)</f>
        <v>28</v>
      </c>
      <c r="E40" s="28"/>
      <c r="F40" s="29"/>
      <c r="G40" s="6"/>
      <c r="H40" s="11">
        <v>796</v>
      </c>
      <c r="I40" s="9">
        <f t="shared" si="3"/>
        <v>7.4899999999999984</v>
      </c>
      <c r="J40" s="9">
        <v>20.51</v>
      </c>
      <c r="K40" s="12">
        <v>31332</v>
      </c>
      <c r="L40" s="9">
        <v>18</v>
      </c>
      <c r="M40" s="6"/>
      <c r="N40" s="14"/>
      <c r="O40" s="15">
        <f t="shared" si="2"/>
        <v>3.55</v>
      </c>
      <c r="P40" s="16">
        <v>0.14199999999999999</v>
      </c>
      <c r="Q40" s="5"/>
    </row>
    <row r="41" spans="1:17" ht="10" customHeight="1">
      <c r="A41" s="87"/>
      <c r="B41" s="30"/>
      <c r="C41" s="24">
        <v>5</v>
      </c>
      <c r="D41" s="24">
        <f>SUM(B42+C41)</f>
        <v>26</v>
      </c>
      <c r="E41" s="31"/>
      <c r="F41" s="32"/>
      <c r="G41" s="30"/>
      <c r="H41" s="23">
        <v>501</v>
      </c>
      <c r="I41" s="24">
        <f t="shared" si="3"/>
        <v>6.870000000000001</v>
      </c>
      <c r="J41" s="24">
        <v>19.13</v>
      </c>
      <c r="K41" s="25">
        <v>24728</v>
      </c>
      <c r="L41" s="24">
        <v>16.600000000000001</v>
      </c>
      <c r="M41" s="33"/>
      <c r="N41" s="30"/>
      <c r="O41" s="34">
        <f t="shared" si="2"/>
        <v>2.5250000000000004</v>
      </c>
      <c r="P41" s="27">
        <v>0.10100000000000001</v>
      </c>
      <c r="Q41" s="5"/>
    </row>
    <row r="42" spans="1:17" ht="10" customHeight="1">
      <c r="A42" s="87"/>
      <c r="B42" s="35">
        <v>21</v>
      </c>
      <c r="C42" s="36">
        <v>7.5</v>
      </c>
      <c r="D42" s="36">
        <f>SUM(B42+C42)</f>
        <v>28.5</v>
      </c>
      <c r="E42" s="35">
        <v>7</v>
      </c>
      <c r="F42" s="37">
        <v>9.8000000000000007</v>
      </c>
      <c r="G42" s="35">
        <f>(E42+F42)/2</f>
        <v>8.4</v>
      </c>
      <c r="H42" s="11">
        <v>664</v>
      </c>
      <c r="I42" s="9">
        <f t="shared" si="3"/>
        <v>7.379999999999999</v>
      </c>
      <c r="J42" s="9">
        <v>21.12</v>
      </c>
      <c r="K42" s="12">
        <v>32901</v>
      </c>
      <c r="L42" s="9">
        <v>18.3</v>
      </c>
      <c r="M42" s="38">
        <v>6.7199999999999996E-2</v>
      </c>
      <c r="N42" s="39">
        <f>M42/0.65^2</f>
        <v>0.1590532544378698</v>
      </c>
      <c r="O42" s="40">
        <f t="shared" si="2"/>
        <v>3.15</v>
      </c>
      <c r="P42" s="16">
        <v>0.126</v>
      </c>
      <c r="Q42" s="18"/>
    </row>
    <row r="43" spans="1:17" ht="10" customHeight="1">
      <c r="A43" s="87"/>
      <c r="B43" s="41"/>
      <c r="C43" s="24">
        <v>10</v>
      </c>
      <c r="D43" s="24">
        <f>SUM(B42+C43)</f>
        <v>31</v>
      </c>
      <c r="E43" s="35"/>
      <c r="F43" s="37"/>
      <c r="G43" s="42"/>
      <c r="H43" s="23">
        <v>826</v>
      </c>
      <c r="I43" s="24">
        <f t="shared" si="3"/>
        <v>8.18</v>
      </c>
      <c r="J43" s="24">
        <v>22.82</v>
      </c>
      <c r="K43" s="25">
        <v>42711</v>
      </c>
      <c r="L43" s="24">
        <v>19.899999999999999</v>
      </c>
      <c r="M43" s="43"/>
      <c r="N43" s="41"/>
      <c r="O43" s="34">
        <f t="shared" si="2"/>
        <v>3.7749999999999999</v>
      </c>
      <c r="P43" s="27">
        <v>0.151</v>
      </c>
      <c r="Q43" s="18"/>
    </row>
    <row r="44" spans="1:17" ht="10" customHeight="1">
      <c r="A44" s="87"/>
      <c r="B44" s="3"/>
      <c r="C44" s="9">
        <v>5</v>
      </c>
      <c r="D44" s="44">
        <f>SUM(B45+C44)</f>
        <v>31</v>
      </c>
      <c r="E44" s="20"/>
      <c r="F44" s="20"/>
      <c r="G44" s="3"/>
      <c r="H44" s="11">
        <v>567</v>
      </c>
      <c r="I44" s="9">
        <f t="shared" si="3"/>
        <v>8.66</v>
      </c>
      <c r="J44" s="9">
        <v>22.34</v>
      </c>
      <c r="K44" s="12">
        <v>42880</v>
      </c>
      <c r="L44" s="9">
        <v>19.899999999999999</v>
      </c>
      <c r="M44" s="3"/>
      <c r="N44" s="22"/>
      <c r="O44" s="15">
        <f t="shared" si="2"/>
        <v>2.9749999999999996</v>
      </c>
      <c r="P44" s="16">
        <v>0.11899999999999999</v>
      </c>
      <c r="Q44" s="18"/>
    </row>
    <row r="45" spans="1:17" ht="10" customHeight="1">
      <c r="A45" s="87"/>
      <c r="B45" s="8">
        <v>26</v>
      </c>
      <c r="C45" s="7">
        <v>7.5</v>
      </c>
      <c r="D45" s="45">
        <f>SUM(B45+C45)</f>
        <v>33.5</v>
      </c>
      <c r="E45" s="8">
        <v>7</v>
      </c>
      <c r="F45" s="8">
        <v>11.6</v>
      </c>
      <c r="G45" s="8">
        <f>(E45+F45)/2</f>
        <v>9.3000000000000007</v>
      </c>
      <c r="H45" s="23">
        <v>729</v>
      </c>
      <c r="I45" s="24">
        <f t="shared" si="3"/>
        <v>8.9499999999999993</v>
      </c>
      <c r="J45" s="24">
        <v>24.55</v>
      </c>
      <c r="K45" s="25">
        <v>55354</v>
      </c>
      <c r="L45" s="24">
        <v>21.7</v>
      </c>
      <c r="M45" s="13">
        <v>8.0699999999999994E-2</v>
      </c>
      <c r="N45" s="19">
        <f>M45/0.65^2</f>
        <v>0.19100591715976328</v>
      </c>
      <c r="O45" s="26">
        <f t="shared" si="2"/>
        <v>3.5999999999999996</v>
      </c>
      <c r="P45" s="27">
        <v>0.14399999999999999</v>
      </c>
      <c r="Q45" s="18"/>
    </row>
    <row r="46" spans="1:17" ht="10" customHeight="1">
      <c r="A46" s="87"/>
      <c r="B46" s="6"/>
      <c r="C46" s="9">
        <v>10</v>
      </c>
      <c r="D46" s="44">
        <f>SUM(B45+C46)</f>
        <v>36</v>
      </c>
      <c r="E46" s="28"/>
      <c r="F46" s="28"/>
      <c r="G46" s="6"/>
      <c r="H46" s="11">
        <v>892</v>
      </c>
      <c r="I46" s="9">
        <f t="shared" si="3"/>
        <v>9.59</v>
      </c>
      <c r="J46" s="9">
        <v>26.41</v>
      </c>
      <c r="K46" s="12">
        <v>69257</v>
      </c>
      <c r="L46" s="9">
        <v>23.4</v>
      </c>
      <c r="M46" s="6"/>
      <c r="N46" s="14"/>
      <c r="O46" s="15">
        <f t="shared" si="2"/>
        <v>4.2250000000000005</v>
      </c>
      <c r="P46" s="16">
        <v>0.16900000000000001</v>
      </c>
      <c r="Q46" s="18"/>
    </row>
    <row r="47" spans="1:17" ht="10" customHeight="1">
      <c r="A47" s="87"/>
      <c r="B47" s="30"/>
      <c r="C47" s="24">
        <v>5</v>
      </c>
      <c r="D47" s="24">
        <f>SUM(B48+C47)</f>
        <v>35</v>
      </c>
      <c r="E47" s="35"/>
      <c r="F47" s="37"/>
      <c r="G47" s="42"/>
      <c r="H47" s="23">
        <v>625</v>
      </c>
      <c r="I47" s="24">
        <f t="shared" si="3"/>
        <v>10.18</v>
      </c>
      <c r="J47" s="24">
        <v>24.82</v>
      </c>
      <c r="K47" s="25">
        <v>62438</v>
      </c>
      <c r="L47" s="24">
        <v>22.6</v>
      </c>
      <c r="M47" s="33"/>
      <c r="N47" s="30"/>
      <c r="O47" s="34">
        <f t="shared" si="2"/>
        <v>3.375</v>
      </c>
      <c r="P47" s="27">
        <v>0.13500000000000001</v>
      </c>
      <c r="Q47" s="18"/>
    </row>
    <row r="48" spans="1:17" ht="10" customHeight="1">
      <c r="A48" s="87"/>
      <c r="B48" s="35">
        <v>30</v>
      </c>
      <c r="C48" s="36">
        <v>7.5</v>
      </c>
      <c r="D48" s="36">
        <f>SUM(B48+C48)</f>
        <v>37.5</v>
      </c>
      <c r="E48" s="35">
        <v>7</v>
      </c>
      <c r="F48" s="37">
        <v>13</v>
      </c>
      <c r="G48" s="35">
        <f>(E48+F48)/2</f>
        <v>10</v>
      </c>
      <c r="H48" s="11">
        <v>788</v>
      </c>
      <c r="I48" s="9">
        <f t="shared" si="3"/>
        <v>10.32</v>
      </c>
      <c r="J48" s="9">
        <v>27.18</v>
      </c>
      <c r="K48" s="12">
        <v>79372</v>
      </c>
      <c r="L48" s="9">
        <v>24.5</v>
      </c>
      <c r="M48" s="38">
        <v>9.0800000000000006E-2</v>
      </c>
      <c r="N48" s="39">
        <f>M48/0.65^2</f>
        <v>0.2149112426035503</v>
      </c>
      <c r="O48" s="40">
        <f t="shared" si="2"/>
        <v>4</v>
      </c>
      <c r="P48" s="16">
        <v>0.16</v>
      </c>
      <c r="Q48" s="18"/>
    </row>
    <row r="49" spans="1:17" ht="10" customHeight="1">
      <c r="A49" s="87"/>
      <c r="B49" s="41"/>
      <c r="C49" s="24">
        <v>10</v>
      </c>
      <c r="D49" s="24">
        <f>SUM(B48+C49)</f>
        <v>40</v>
      </c>
      <c r="E49" s="46"/>
      <c r="F49" s="47"/>
      <c r="G49" s="41"/>
      <c r="H49" s="23">
        <v>950</v>
      </c>
      <c r="I49" s="24">
        <f t="shared" si="3"/>
        <v>10.84</v>
      </c>
      <c r="J49" s="24">
        <v>29.16</v>
      </c>
      <c r="K49" s="25">
        <v>97493</v>
      </c>
      <c r="L49" s="24">
        <v>26.2</v>
      </c>
      <c r="M49" s="43"/>
      <c r="N49" s="41"/>
      <c r="O49" s="34">
        <f t="shared" si="2"/>
        <v>4.625</v>
      </c>
      <c r="P49" s="27">
        <v>0.185</v>
      </c>
      <c r="Q49" s="18"/>
    </row>
    <row r="50" spans="1:17" ht="10" customHeight="1">
      <c r="A50" s="87"/>
      <c r="B50" s="3"/>
      <c r="C50" s="9">
        <v>5</v>
      </c>
      <c r="D50" s="9">
        <f>SUM(B51+C50)</f>
        <v>40</v>
      </c>
      <c r="E50" s="20"/>
      <c r="F50" s="21"/>
      <c r="G50" s="3"/>
      <c r="H50" s="11">
        <v>710</v>
      </c>
      <c r="I50" s="9">
        <f>SUM(D50-J50)</f>
        <v>12.190000000000001</v>
      </c>
      <c r="J50" s="9">
        <v>27.81</v>
      </c>
      <c r="K50" s="12">
        <v>94580</v>
      </c>
      <c r="L50" s="9">
        <v>25.9</v>
      </c>
      <c r="M50" s="3"/>
      <c r="N50" s="22"/>
      <c r="O50" s="15">
        <f t="shared" si="2"/>
        <v>3.95</v>
      </c>
      <c r="P50" s="16">
        <v>0.158</v>
      </c>
      <c r="Q50" s="18"/>
    </row>
    <row r="51" spans="1:17" ht="10" customHeight="1">
      <c r="A51" s="87"/>
      <c r="B51" s="8">
        <v>35</v>
      </c>
      <c r="C51" s="7">
        <v>7.5</v>
      </c>
      <c r="D51" s="7">
        <f>SUM(B51+C51)</f>
        <v>42.5</v>
      </c>
      <c r="E51" s="8">
        <v>7</v>
      </c>
      <c r="F51" s="10">
        <v>15</v>
      </c>
      <c r="G51" s="8">
        <f>(E51+F51)/2</f>
        <v>11</v>
      </c>
      <c r="H51" s="23">
        <v>873</v>
      </c>
      <c r="I51" s="24">
        <f t="shared" si="3"/>
        <v>12.190000000000001</v>
      </c>
      <c r="J51" s="24">
        <v>30.31</v>
      </c>
      <c r="K51" s="25">
        <v>118568</v>
      </c>
      <c r="L51" s="24">
        <v>28</v>
      </c>
      <c r="M51" s="13">
        <v>0.1022</v>
      </c>
      <c r="N51" s="19">
        <f>M51/0.65^2 -0.001</f>
        <v>0.24089349112426034</v>
      </c>
      <c r="O51" s="26">
        <f t="shared" si="2"/>
        <v>4.5750000000000002</v>
      </c>
      <c r="P51" s="27">
        <v>0.183</v>
      </c>
      <c r="Q51" s="18"/>
    </row>
    <row r="52" spans="1:17" ht="10" customHeight="1">
      <c r="A52" s="87"/>
      <c r="B52" s="6"/>
      <c r="C52" s="9">
        <v>10</v>
      </c>
      <c r="D52" s="9">
        <f>SUM(B51+C52)</f>
        <v>45</v>
      </c>
      <c r="E52" s="28"/>
      <c r="F52" s="29"/>
      <c r="G52" s="6"/>
      <c r="H52" s="11">
        <v>1035</v>
      </c>
      <c r="I52" s="9">
        <f t="shared" si="3"/>
        <v>12.579999999999998</v>
      </c>
      <c r="J52" s="9">
        <v>32.42</v>
      </c>
      <c r="K52" s="12">
        <v>143400</v>
      </c>
      <c r="L52" s="9">
        <v>29.8</v>
      </c>
      <c r="M52" s="6"/>
      <c r="N52" s="48"/>
      <c r="O52" s="15">
        <f t="shared" si="2"/>
        <v>5.2</v>
      </c>
      <c r="P52" s="16">
        <v>0.20799999999999999</v>
      </c>
      <c r="Q52" s="18"/>
    </row>
    <row r="53" spans="1:17" ht="10" customHeight="1">
      <c r="A53" s="87"/>
      <c r="B53" s="30"/>
      <c r="C53" s="24">
        <v>5</v>
      </c>
      <c r="D53" s="24">
        <f>SUM(B54+C53)</f>
        <v>45</v>
      </c>
      <c r="E53" s="35"/>
      <c r="F53" s="37"/>
      <c r="G53" s="42"/>
      <c r="H53" s="23">
        <v>813</v>
      </c>
      <c r="I53" s="24">
        <f>SUM(D53-J53)</f>
        <v>14.3</v>
      </c>
      <c r="J53" s="24">
        <v>30.7</v>
      </c>
      <c r="K53" s="25">
        <v>137193</v>
      </c>
      <c r="L53" s="24">
        <v>29.4</v>
      </c>
      <c r="M53" s="33"/>
      <c r="N53" s="30"/>
      <c r="O53" s="34">
        <f t="shared" ref="O53:O55" si="4">SUM(P53*25)</f>
        <v>4.6500000000000004</v>
      </c>
      <c r="P53" s="27">
        <v>0.186</v>
      </c>
      <c r="Q53" s="18"/>
    </row>
    <row r="54" spans="1:17" ht="10" customHeight="1">
      <c r="A54" s="87"/>
      <c r="B54" s="35">
        <v>40</v>
      </c>
      <c r="C54" s="36">
        <v>7.5</v>
      </c>
      <c r="D54" s="36">
        <f>SUM(B54+C54)</f>
        <v>47.5</v>
      </c>
      <c r="E54" s="35">
        <v>7</v>
      </c>
      <c r="F54" s="37">
        <v>17.399999999999999</v>
      </c>
      <c r="G54" s="35">
        <f>(E54+F54)/2</f>
        <v>12.2</v>
      </c>
      <c r="H54" s="11">
        <v>976</v>
      </c>
      <c r="I54" s="9">
        <f>SUM(D54-J54)</f>
        <v>14.21</v>
      </c>
      <c r="J54" s="9">
        <v>33.29</v>
      </c>
      <c r="K54" s="12">
        <v>170025</v>
      </c>
      <c r="L54" s="9">
        <v>31.5</v>
      </c>
      <c r="M54" s="38">
        <v>0.1115</v>
      </c>
      <c r="N54" s="39">
        <f>M54/0.65^2</f>
        <v>0.26390532544378698</v>
      </c>
      <c r="O54" s="40">
        <f t="shared" si="4"/>
        <v>5.2749999999999995</v>
      </c>
      <c r="P54" s="16">
        <v>0.21099999999999999</v>
      </c>
      <c r="Q54" s="18"/>
    </row>
    <row r="55" spans="1:17" ht="10" customHeight="1">
      <c r="A55" s="87"/>
      <c r="B55" s="41"/>
      <c r="C55" s="24">
        <v>10</v>
      </c>
      <c r="D55" s="24">
        <f>SUM(B54+C55)</f>
        <v>50</v>
      </c>
      <c r="E55" s="46"/>
      <c r="F55" s="47"/>
      <c r="G55" s="41"/>
      <c r="H55" s="23">
        <v>1138</v>
      </c>
      <c r="I55" s="24">
        <f>SUM(D55-J55)</f>
        <v>14.5</v>
      </c>
      <c r="J55" s="24">
        <v>35.5</v>
      </c>
      <c r="K55" s="25">
        <v>203401</v>
      </c>
      <c r="L55" s="24">
        <v>33.5</v>
      </c>
      <c r="M55" s="43"/>
      <c r="N55" s="41"/>
      <c r="O55" s="34">
        <f t="shared" si="4"/>
        <v>5.8999999999999995</v>
      </c>
      <c r="P55" s="27">
        <v>0.23599999999999999</v>
      </c>
      <c r="Q55" s="18"/>
    </row>
    <row r="56" spans="1:17" ht="10" customHeight="1">
      <c r="A56" s="87"/>
      <c r="B56" s="3"/>
      <c r="C56" s="9">
        <v>5</v>
      </c>
      <c r="D56" s="44">
        <f>SUM(B57+C56)</f>
        <v>26</v>
      </c>
      <c r="E56" s="20"/>
      <c r="F56" s="20"/>
      <c r="G56" s="3"/>
      <c r="H56" s="11">
        <v>472</v>
      </c>
      <c r="I56" s="9">
        <v>6.2</v>
      </c>
      <c r="J56" s="9">
        <v>19.8</v>
      </c>
      <c r="K56" s="12">
        <v>20508</v>
      </c>
      <c r="L56" s="9">
        <v>15.6</v>
      </c>
      <c r="M56" s="3"/>
      <c r="N56" s="22"/>
      <c r="O56" s="15">
        <v>2.3199999999999998</v>
      </c>
      <c r="P56" s="16">
        <v>9.2999999999999999E-2</v>
      </c>
      <c r="Q56" s="18"/>
    </row>
    <row r="57" spans="1:17" ht="10" customHeight="1">
      <c r="A57" s="87"/>
      <c r="B57" s="8">
        <v>21</v>
      </c>
      <c r="C57" s="17">
        <v>7.5</v>
      </c>
      <c r="D57" s="45">
        <f>SUM(B57+C57)</f>
        <v>28.5</v>
      </c>
      <c r="E57" s="8">
        <v>5</v>
      </c>
      <c r="F57" s="8">
        <v>9</v>
      </c>
      <c r="G57" s="8">
        <f>(E57+F57)/2</f>
        <v>7</v>
      </c>
      <c r="H57" s="23">
        <v>635</v>
      </c>
      <c r="I57" s="24">
        <v>6.8</v>
      </c>
      <c r="J57" s="24">
        <v>21.7</v>
      </c>
      <c r="K57" s="25">
        <v>27369</v>
      </c>
      <c r="L57" s="24">
        <v>17.2</v>
      </c>
      <c r="M57" s="13">
        <v>7.0999999999999994E-2</v>
      </c>
      <c r="N57" s="19">
        <v>0.16700000000000001</v>
      </c>
      <c r="O57" s="26">
        <v>2.94</v>
      </c>
      <c r="P57" s="27">
        <v>0.11799999999999999</v>
      </c>
      <c r="Q57" s="18"/>
    </row>
    <row r="58" spans="1:17" ht="10" customHeight="1">
      <c r="A58" s="87"/>
      <c r="B58" s="53"/>
      <c r="C58" s="9">
        <v>10</v>
      </c>
      <c r="D58" s="44">
        <f>SUM(B57+C58)</f>
        <v>31</v>
      </c>
      <c r="E58" s="28"/>
      <c r="F58" s="28"/>
      <c r="G58" s="53"/>
      <c r="H58" s="11">
        <v>797</v>
      </c>
      <c r="I58" s="9">
        <v>7.7</v>
      </c>
      <c r="J58" s="9">
        <v>23.3</v>
      </c>
      <c r="K58" s="12">
        <v>35878</v>
      </c>
      <c r="L58" s="9">
        <v>18.8</v>
      </c>
      <c r="M58" s="53"/>
      <c r="N58" s="14"/>
      <c r="O58" s="15">
        <v>3.57</v>
      </c>
      <c r="P58" s="16">
        <v>0.14299999999999999</v>
      </c>
      <c r="Q58" s="18"/>
    </row>
    <row r="59" spans="1:17" ht="10" customHeight="1">
      <c r="A59" s="88"/>
      <c r="B59" s="7" t="s">
        <v>30</v>
      </c>
      <c r="C59" s="7" t="s">
        <v>31</v>
      </c>
      <c r="D59" s="7" t="s">
        <v>32</v>
      </c>
      <c r="E59" s="7" t="s">
        <v>33</v>
      </c>
      <c r="F59" s="7" t="s">
        <v>34</v>
      </c>
      <c r="G59" s="7" t="s">
        <v>35</v>
      </c>
      <c r="H59" s="7" t="s">
        <v>36</v>
      </c>
      <c r="I59" s="7" t="s">
        <v>37</v>
      </c>
      <c r="J59" s="7" t="s">
        <v>38</v>
      </c>
      <c r="K59" s="7" t="s">
        <v>39</v>
      </c>
      <c r="L59" s="7" t="s">
        <v>40</v>
      </c>
      <c r="M59" s="85" t="s">
        <v>41</v>
      </c>
      <c r="N59" s="85"/>
      <c r="O59" s="85" t="s">
        <v>54</v>
      </c>
      <c r="P59" s="85"/>
      <c r="Q59" s="18"/>
    </row>
    <row r="60" spans="1:17" ht="10" customHeight="1">
      <c r="Q60" s="18"/>
    </row>
    <row r="61" spans="1:17" ht="12.75" customHeight="1">
      <c r="A61" s="86" t="s">
        <v>47</v>
      </c>
      <c r="B61" s="3" t="s">
        <v>2</v>
      </c>
      <c r="C61" s="3" t="s">
        <v>3</v>
      </c>
      <c r="D61" s="3" t="s">
        <v>2</v>
      </c>
      <c r="E61" s="74" t="s">
        <v>4</v>
      </c>
      <c r="F61" s="75"/>
      <c r="G61" s="76"/>
      <c r="H61" s="3" t="s">
        <v>5</v>
      </c>
      <c r="I61" s="75" t="s">
        <v>6</v>
      </c>
      <c r="J61" s="76"/>
      <c r="K61" s="77" t="s">
        <v>7</v>
      </c>
      <c r="L61" s="78"/>
      <c r="M61" s="77" t="s">
        <v>8</v>
      </c>
      <c r="N61" s="79"/>
      <c r="O61" s="3" t="s">
        <v>9</v>
      </c>
      <c r="P61" s="3" t="s">
        <v>10</v>
      </c>
    </row>
    <row r="62" spans="1:17" ht="12.75" customHeight="1">
      <c r="A62" s="87"/>
      <c r="B62" s="4" t="s">
        <v>11</v>
      </c>
      <c r="C62" s="4" t="s">
        <v>12</v>
      </c>
      <c r="D62" s="4" t="s">
        <v>13</v>
      </c>
      <c r="E62" s="84" t="s">
        <v>14</v>
      </c>
      <c r="F62" s="84" t="s">
        <v>15</v>
      </c>
      <c r="G62" s="83" t="s">
        <v>16</v>
      </c>
      <c r="H62" s="4" t="s">
        <v>17</v>
      </c>
      <c r="I62" s="3" t="s">
        <v>18</v>
      </c>
      <c r="J62" s="3" t="s">
        <v>18</v>
      </c>
      <c r="K62" s="3" t="s">
        <v>7</v>
      </c>
      <c r="L62" s="3" t="s">
        <v>19</v>
      </c>
      <c r="M62" s="80"/>
      <c r="N62" s="81"/>
      <c r="O62" s="4" t="s">
        <v>20</v>
      </c>
      <c r="P62" s="4" t="s">
        <v>21</v>
      </c>
    </row>
    <row r="63" spans="1:17" ht="12.75" customHeight="1">
      <c r="A63" s="87"/>
      <c r="B63" s="4"/>
      <c r="C63" s="4"/>
      <c r="D63" s="4"/>
      <c r="E63" s="84"/>
      <c r="F63" s="84"/>
      <c r="G63" s="79"/>
      <c r="H63" s="4" t="s">
        <v>22</v>
      </c>
      <c r="I63" s="4" t="s">
        <v>15</v>
      </c>
      <c r="J63" s="4" t="s">
        <v>14</v>
      </c>
      <c r="K63" s="4" t="s">
        <v>23</v>
      </c>
      <c r="L63" s="6" t="s">
        <v>24</v>
      </c>
      <c r="M63" s="82"/>
      <c r="N63" s="83"/>
      <c r="O63" s="4"/>
      <c r="P63" s="4"/>
    </row>
    <row r="64" spans="1:17" ht="12.75" customHeight="1">
      <c r="A64" s="87"/>
      <c r="B64" s="7" t="s">
        <v>25</v>
      </c>
      <c r="C64" s="7" t="s">
        <v>25</v>
      </c>
      <c r="D64" s="7" t="s">
        <v>25</v>
      </c>
      <c r="E64" s="7" t="s">
        <v>25</v>
      </c>
      <c r="F64" s="7" t="s">
        <v>25</v>
      </c>
      <c r="G64" s="7" t="s">
        <v>25</v>
      </c>
      <c r="H64" s="7" t="s">
        <v>26</v>
      </c>
      <c r="I64" s="7" t="s">
        <v>25</v>
      </c>
      <c r="J64" s="7" t="s">
        <v>25</v>
      </c>
      <c r="K64" s="7" t="s">
        <v>53</v>
      </c>
      <c r="L64" s="7" t="s">
        <v>25</v>
      </c>
      <c r="M64" s="7" t="s">
        <v>27</v>
      </c>
      <c r="N64" s="7" t="s">
        <v>28</v>
      </c>
      <c r="O64" s="7" t="s">
        <v>29</v>
      </c>
      <c r="P64" s="7" t="s">
        <v>28</v>
      </c>
    </row>
    <row r="65" spans="1:17" ht="10" customHeight="1">
      <c r="A65" s="87"/>
      <c r="B65" s="3"/>
      <c r="C65" s="9">
        <v>5</v>
      </c>
      <c r="D65" s="9">
        <f>SUM(B66+C65)</f>
        <v>21</v>
      </c>
      <c r="E65" s="20"/>
      <c r="F65" s="21"/>
      <c r="G65" s="3"/>
      <c r="H65" s="11">
        <v>546</v>
      </c>
      <c r="I65" s="9">
        <f>SUM(D65-J65)</f>
        <v>6.5399999999999991</v>
      </c>
      <c r="J65" s="9">
        <v>14.46</v>
      </c>
      <c r="K65" s="12">
        <v>18869</v>
      </c>
      <c r="L65" s="9">
        <v>15.1</v>
      </c>
      <c r="M65" s="3"/>
      <c r="N65" s="22"/>
      <c r="O65" s="15">
        <f t="shared" ref="O65:O79" si="5">SUM(P65*25)</f>
        <v>2.7250000000000001</v>
      </c>
      <c r="P65" s="36">
        <v>0.109</v>
      </c>
      <c r="Q65" s="5"/>
    </row>
    <row r="66" spans="1:17" ht="10" customHeight="1">
      <c r="A66" s="87"/>
      <c r="B66" s="8">
        <v>16</v>
      </c>
      <c r="C66" s="7">
        <v>7.5</v>
      </c>
      <c r="D66" s="7">
        <f>SUM(B66+C66)</f>
        <v>23.5</v>
      </c>
      <c r="E66" s="8">
        <v>12</v>
      </c>
      <c r="F66" s="10">
        <v>15</v>
      </c>
      <c r="G66" s="8">
        <f>(E66+F66)/2</f>
        <v>13.5</v>
      </c>
      <c r="H66" s="23">
        <v>711</v>
      </c>
      <c r="I66" s="24">
        <f t="shared" ref="I66:I79" si="6">SUM(D66-J66)</f>
        <v>7.23</v>
      </c>
      <c r="J66" s="24">
        <v>16.27</v>
      </c>
      <c r="K66" s="25">
        <v>26637</v>
      </c>
      <c r="L66" s="24">
        <v>16.899999999999999</v>
      </c>
      <c r="M66" s="13">
        <v>4.41E-2</v>
      </c>
      <c r="N66" s="19">
        <f>M66/(0.66*0.66)</f>
        <v>0.1012396694214876</v>
      </c>
      <c r="O66" s="26">
        <f t="shared" si="5"/>
        <v>3.35</v>
      </c>
      <c r="P66" s="7">
        <v>0.13400000000000001</v>
      </c>
      <c r="Q66" s="5"/>
    </row>
    <row r="67" spans="1:17" ht="10" customHeight="1">
      <c r="A67" s="87"/>
      <c r="B67" s="6"/>
      <c r="C67" s="9">
        <v>10</v>
      </c>
      <c r="D67" s="9">
        <f>SUM(B66+C67)</f>
        <v>26</v>
      </c>
      <c r="E67" s="28"/>
      <c r="F67" s="29"/>
      <c r="G67" s="6"/>
      <c r="H67" s="11">
        <v>876</v>
      </c>
      <c r="I67" s="9">
        <f t="shared" si="6"/>
        <v>8.129999999999999</v>
      </c>
      <c r="J67" s="9">
        <v>17.87</v>
      </c>
      <c r="K67" s="12">
        <v>36353</v>
      </c>
      <c r="L67" s="9">
        <v>18.8</v>
      </c>
      <c r="M67" s="6"/>
      <c r="N67" s="48"/>
      <c r="O67" s="15">
        <f t="shared" si="5"/>
        <v>3.9750000000000001</v>
      </c>
      <c r="P67" s="36">
        <v>0.159</v>
      </c>
      <c r="Q67" s="5"/>
    </row>
    <row r="68" spans="1:17" ht="10" customHeight="1">
      <c r="A68" s="87"/>
      <c r="B68" s="30"/>
      <c r="C68" s="24">
        <v>5</v>
      </c>
      <c r="D68" s="24">
        <f>SUM(B69+C68)</f>
        <v>23</v>
      </c>
      <c r="E68" s="31"/>
      <c r="F68" s="32"/>
      <c r="G68" s="30"/>
      <c r="H68" s="23">
        <v>573</v>
      </c>
      <c r="I68" s="24">
        <f t="shared" si="6"/>
        <v>7.27</v>
      </c>
      <c r="J68" s="24">
        <v>15.73</v>
      </c>
      <c r="K68" s="25">
        <v>24678</v>
      </c>
      <c r="L68" s="24">
        <v>16.5</v>
      </c>
      <c r="M68" s="30"/>
      <c r="N68" s="49"/>
      <c r="O68" s="26">
        <f t="shared" si="5"/>
        <v>2.9000000000000004</v>
      </c>
      <c r="P68" s="7">
        <v>0.11600000000000001</v>
      </c>
      <c r="Q68" s="5"/>
    </row>
    <row r="69" spans="1:17" ht="10" customHeight="1">
      <c r="A69" s="87"/>
      <c r="B69" s="35">
        <v>18</v>
      </c>
      <c r="C69" s="36">
        <v>7.5</v>
      </c>
      <c r="D69" s="36">
        <f>SUM(B69+C69)</f>
        <v>25.5</v>
      </c>
      <c r="E69" s="35">
        <v>12</v>
      </c>
      <c r="F69" s="37">
        <v>15.02</v>
      </c>
      <c r="G69" s="35">
        <f>(E69+F69)/2</f>
        <v>13.51</v>
      </c>
      <c r="H69" s="11">
        <v>738</v>
      </c>
      <c r="I69" s="9">
        <f t="shared" si="6"/>
        <v>7.84</v>
      </c>
      <c r="J69" s="9">
        <v>17.66</v>
      </c>
      <c r="K69" s="12">
        <v>33992</v>
      </c>
      <c r="L69" s="9">
        <v>18.399999999999999</v>
      </c>
      <c r="M69" s="39">
        <v>4.9599999999999998E-2</v>
      </c>
      <c r="N69" s="50">
        <v>0.114</v>
      </c>
      <c r="O69" s="15">
        <f t="shared" si="5"/>
        <v>3.5249999999999995</v>
      </c>
      <c r="P69" s="36">
        <v>0.14099999999999999</v>
      </c>
      <c r="Q69" s="5"/>
    </row>
    <row r="70" spans="1:17" ht="10" customHeight="1">
      <c r="A70" s="87"/>
      <c r="B70" s="41"/>
      <c r="C70" s="24">
        <v>10</v>
      </c>
      <c r="D70" s="24">
        <f>SUM(B69+C70)</f>
        <v>28</v>
      </c>
      <c r="E70" s="35"/>
      <c r="F70" s="37"/>
      <c r="G70" s="42"/>
      <c r="H70" s="23">
        <v>903</v>
      </c>
      <c r="I70" s="24">
        <f t="shared" si="6"/>
        <v>8.68</v>
      </c>
      <c r="J70" s="24">
        <v>19.32</v>
      </c>
      <c r="K70" s="25">
        <v>45220</v>
      </c>
      <c r="L70" s="24">
        <v>20.2</v>
      </c>
      <c r="M70" s="41"/>
      <c r="N70" s="51"/>
      <c r="O70" s="26">
        <f t="shared" si="5"/>
        <v>4.1500000000000004</v>
      </c>
      <c r="P70" s="7">
        <v>0.16600000000000001</v>
      </c>
      <c r="Q70" s="5"/>
    </row>
    <row r="71" spans="1:17" ht="10" customHeight="1">
      <c r="A71" s="87"/>
      <c r="B71" s="3"/>
      <c r="C71" s="9">
        <v>5</v>
      </c>
      <c r="D71" s="44">
        <f>SUM(B72+C71)</f>
        <v>26</v>
      </c>
      <c r="E71" s="20"/>
      <c r="F71" s="20"/>
      <c r="G71" s="3"/>
      <c r="H71" s="11">
        <v>637</v>
      </c>
      <c r="I71" s="9">
        <f t="shared" si="6"/>
        <v>8.4600000000000009</v>
      </c>
      <c r="J71" s="9">
        <v>17.54</v>
      </c>
      <c r="K71" s="12">
        <v>36182</v>
      </c>
      <c r="L71" s="9">
        <v>18.7</v>
      </c>
      <c r="M71" s="3"/>
      <c r="N71" s="22"/>
      <c r="O71" s="15">
        <f t="shared" si="5"/>
        <v>3.3250000000000002</v>
      </c>
      <c r="P71" s="36">
        <v>0.13300000000000001</v>
      </c>
      <c r="Q71" s="5"/>
    </row>
    <row r="72" spans="1:17" ht="10" customHeight="1">
      <c r="A72" s="87"/>
      <c r="B72" s="8">
        <v>21</v>
      </c>
      <c r="C72" s="7">
        <v>7.5</v>
      </c>
      <c r="D72" s="45">
        <f>SUM(B72+C72)</f>
        <v>28.5</v>
      </c>
      <c r="E72" s="8">
        <v>12</v>
      </c>
      <c r="F72" s="8">
        <v>17.2</v>
      </c>
      <c r="G72" s="8">
        <f>(E72+F72)/2</f>
        <v>14.6</v>
      </c>
      <c r="H72" s="23">
        <v>802</v>
      </c>
      <c r="I72" s="24">
        <f t="shared" si="6"/>
        <v>8.9600000000000009</v>
      </c>
      <c r="J72" s="24">
        <v>19.54</v>
      </c>
      <c r="K72" s="25">
        <v>48625</v>
      </c>
      <c r="L72" s="24">
        <v>20.7</v>
      </c>
      <c r="M72" s="13">
        <v>5.5500000000000001E-2</v>
      </c>
      <c r="N72" s="14">
        <v>0.127</v>
      </c>
      <c r="O72" s="26">
        <f t="shared" si="5"/>
        <v>3.95</v>
      </c>
      <c r="P72" s="7">
        <v>0.158</v>
      </c>
      <c r="Q72" s="5"/>
    </row>
    <row r="73" spans="1:17" ht="10" customHeight="1">
      <c r="A73" s="87"/>
      <c r="B73" s="6"/>
      <c r="C73" s="9">
        <v>10</v>
      </c>
      <c r="D73" s="44">
        <f>SUM(B72+C73)</f>
        <v>31</v>
      </c>
      <c r="E73" s="28"/>
      <c r="F73" s="28"/>
      <c r="G73" s="6"/>
      <c r="H73" s="11">
        <v>967</v>
      </c>
      <c r="I73" s="9">
        <f t="shared" si="6"/>
        <v>9.7199999999999989</v>
      </c>
      <c r="J73" s="9">
        <v>21.28</v>
      </c>
      <c r="K73" s="12">
        <v>62981</v>
      </c>
      <c r="L73" s="9">
        <v>22.5</v>
      </c>
      <c r="M73" s="6"/>
      <c r="N73" s="48"/>
      <c r="O73" s="15">
        <f t="shared" si="5"/>
        <v>4.5750000000000002</v>
      </c>
      <c r="P73" s="36">
        <v>0.183</v>
      </c>
      <c r="Q73" s="5"/>
    </row>
    <row r="74" spans="1:17" ht="10" customHeight="1">
      <c r="A74" s="87"/>
      <c r="B74" s="30"/>
      <c r="C74" s="24">
        <v>5</v>
      </c>
      <c r="D74" s="24">
        <f>SUM(B75+C74)</f>
        <v>31</v>
      </c>
      <c r="E74" s="35"/>
      <c r="F74" s="37"/>
      <c r="G74" s="42"/>
      <c r="H74" s="23">
        <v>743</v>
      </c>
      <c r="I74" s="24">
        <f t="shared" si="6"/>
        <v>10.530000000000001</v>
      </c>
      <c r="J74" s="24">
        <v>20.47</v>
      </c>
      <c r="K74" s="25">
        <v>61721</v>
      </c>
      <c r="L74" s="24">
        <v>22.4</v>
      </c>
      <c r="M74" s="30"/>
      <c r="N74" s="49"/>
      <c r="O74" s="26">
        <f t="shared" si="5"/>
        <v>4</v>
      </c>
      <c r="P74" s="27">
        <v>0.16</v>
      </c>
      <c r="Q74" s="5"/>
    </row>
    <row r="75" spans="1:17" ht="10" customHeight="1">
      <c r="A75" s="87"/>
      <c r="B75" s="35">
        <v>26</v>
      </c>
      <c r="C75" s="36">
        <v>7.5</v>
      </c>
      <c r="D75" s="36">
        <f>SUM(B75+C75)</f>
        <v>33.5</v>
      </c>
      <c r="E75" s="35">
        <v>12</v>
      </c>
      <c r="F75" s="37">
        <v>19.739999999999998</v>
      </c>
      <c r="G75" s="35">
        <f>(E75+F75)/2</f>
        <v>15.87</v>
      </c>
      <c r="H75" s="11">
        <v>908</v>
      </c>
      <c r="I75" s="9">
        <f t="shared" si="6"/>
        <v>10.879999999999999</v>
      </c>
      <c r="J75" s="9">
        <v>22.62</v>
      </c>
      <c r="K75" s="12">
        <v>80525</v>
      </c>
      <c r="L75" s="9">
        <v>24.5</v>
      </c>
      <c r="M75" s="39">
        <v>6.5299999999999997E-2</v>
      </c>
      <c r="N75" s="52">
        <v>0.15</v>
      </c>
      <c r="O75" s="15">
        <f t="shared" si="5"/>
        <v>4.625</v>
      </c>
      <c r="P75" s="36">
        <v>0.185</v>
      </c>
      <c r="Q75" s="5"/>
    </row>
    <row r="76" spans="1:17" ht="10" customHeight="1">
      <c r="A76" s="87"/>
      <c r="B76" s="41"/>
      <c r="C76" s="24">
        <v>10</v>
      </c>
      <c r="D76" s="24">
        <f>SUM(B75+C76)</f>
        <v>36</v>
      </c>
      <c r="E76" s="46"/>
      <c r="F76" s="47"/>
      <c r="G76" s="41"/>
      <c r="H76" s="23">
        <v>1073</v>
      </c>
      <c r="I76" s="24">
        <f t="shared" si="6"/>
        <v>11.52</v>
      </c>
      <c r="J76" s="24">
        <v>24.48</v>
      </c>
      <c r="K76" s="25">
        <v>101169</v>
      </c>
      <c r="L76" s="24">
        <v>26.4</v>
      </c>
      <c r="M76" s="41"/>
      <c r="N76" s="51"/>
      <c r="O76" s="26">
        <f t="shared" si="5"/>
        <v>5.25</v>
      </c>
      <c r="P76" s="27">
        <v>0.21</v>
      </c>
      <c r="Q76" s="5"/>
    </row>
    <row r="77" spans="1:17" ht="10" customHeight="1">
      <c r="A77" s="87"/>
      <c r="B77" s="3"/>
      <c r="C77" s="9">
        <v>5</v>
      </c>
      <c r="D77" s="9">
        <f>SUM(B78+C77)</f>
        <v>35</v>
      </c>
      <c r="E77" s="20"/>
      <c r="F77" s="21"/>
      <c r="G77" s="3"/>
      <c r="H77" s="11">
        <v>843</v>
      </c>
      <c r="I77" s="9">
        <f t="shared" si="6"/>
        <v>12.239999999999998</v>
      </c>
      <c r="J77" s="9">
        <v>22.76</v>
      </c>
      <c r="K77" s="12">
        <v>89505</v>
      </c>
      <c r="L77" s="9">
        <v>25.3</v>
      </c>
      <c r="M77" s="3"/>
      <c r="N77" s="22"/>
      <c r="O77" s="15">
        <f t="shared" si="5"/>
        <v>4.625</v>
      </c>
      <c r="P77" s="36">
        <v>0.185</v>
      </c>
      <c r="Q77" s="5"/>
    </row>
    <row r="78" spans="1:17" ht="10" customHeight="1">
      <c r="A78" s="87"/>
      <c r="B78" s="8">
        <v>30</v>
      </c>
      <c r="C78" s="7">
        <v>7.5</v>
      </c>
      <c r="D78" s="7">
        <f>SUM(B78+C78)</f>
        <v>37.5</v>
      </c>
      <c r="E78" s="8">
        <v>12</v>
      </c>
      <c r="F78" s="10">
        <v>22.22</v>
      </c>
      <c r="G78" s="8">
        <f>(E78+F78)/2</f>
        <v>17.11</v>
      </c>
      <c r="H78" s="23">
        <v>1008</v>
      </c>
      <c r="I78" s="24">
        <f t="shared" si="6"/>
        <v>12.530000000000001</v>
      </c>
      <c r="J78" s="24">
        <v>24.97</v>
      </c>
      <c r="K78" s="25">
        <v>114715</v>
      </c>
      <c r="L78" s="24">
        <v>27.5</v>
      </c>
      <c r="M78" s="13">
        <v>7.17E-2</v>
      </c>
      <c r="N78" s="14">
        <v>0.16500000000000001</v>
      </c>
      <c r="O78" s="26">
        <f t="shared" si="5"/>
        <v>5.25</v>
      </c>
      <c r="P78" s="27">
        <v>0.21</v>
      </c>
      <c r="Q78" s="18"/>
    </row>
    <row r="79" spans="1:17" ht="10" customHeight="1">
      <c r="A79" s="87"/>
      <c r="B79" s="6"/>
      <c r="C79" s="9">
        <v>10</v>
      </c>
      <c r="D79" s="9">
        <f>SUM(B78+C79)</f>
        <v>40</v>
      </c>
      <c r="E79" s="28"/>
      <c r="F79" s="29"/>
      <c r="G79" s="6"/>
      <c r="H79" s="11">
        <v>1173</v>
      </c>
      <c r="I79" s="9">
        <f t="shared" si="6"/>
        <v>13.100000000000001</v>
      </c>
      <c r="J79" s="9">
        <v>26.9</v>
      </c>
      <c r="K79" s="12">
        <v>141746</v>
      </c>
      <c r="L79" s="9">
        <v>29.5</v>
      </c>
      <c r="M79" s="6"/>
      <c r="N79" s="48"/>
      <c r="O79" s="15">
        <f t="shared" si="5"/>
        <v>5.875</v>
      </c>
      <c r="P79" s="36">
        <v>0.23499999999999999</v>
      </c>
      <c r="Q79" s="5"/>
    </row>
    <row r="80" spans="1:17" ht="10" customHeight="1">
      <c r="A80" s="88"/>
      <c r="B80" s="7" t="s">
        <v>30</v>
      </c>
      <c r="C80" s="7" t="s">
        <v>31</v>
      </c>
      <c r="D80" s="7" t="s">
        <v>32</v>
      </c>
      <c r="E80" s="7" t="s">
        <v>33</v>
      </c>
      <c r="F80" s="7" t="s">
        <v>34</v>
      </c>
      <c r="G80" s="7" t="s">
        <v>35</v>
      </c>
      <c r="H80" s="7" t="s">
        <v>36</v>
      </c>
      <c r="I80" s="7" t="s">
        <v>37</v>
      </c>
      <c r="J80" s="7" t="s">
        <v>38</v>
      </c>
      <c r="K80" s="7" t="s">
        <v>39</v>
      </c>
      <c r="L80" s="7" t="s">
        <v>40</v>
      </c>
      <c r="M80" s="85" t="s">
        <v>41</v>
      </c>
      <c r="N80" s="85"/>
      <c r="O80" s="85" t="s">
        <v>42</v>
      </c>
      <c r="P80" s="85"/>
      <c r="Q80" s="18"/>
    </row>
    <row r="81" spans="1:17" ht="10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0" customHeight="1">
      <c r="A82" s="86" t="s">
        <v>48</v>
      </c>
      <c r="B82" s="3" t="s">
        <v>2</v>
      </c>
      <c r="C82" s="3" t="s">
        <v>3</v>
      </c>
      <c r="D82" s="3" t="s">
        <v>2</v>
      </c>
      <c r="E82" s="74" t="s">
        <v>4</v>
      </c>
      <c r="F82" s="75"/>
      <c r="G82" s="76"/>
      <c r="H82" s="3" t="s">
        <v>5</v>
      </c>
      <c r="I82" s="75" t="s">
        <v>6</v>
      </c>
      <c r="J82" s="76"/>
      <c r="K82" s="77" t="s">
        <v>7</v>
      </c>
      <c r="L82" s="78"/>
      <c r="M82" s="77" t="s">
        <v>8</v>
      </c>
      <c r="N82" s="79"/>
      <c r="O82" s="3" t="s">
        <v>9</v>
      </c>
      <c r="P82" s="3" t="s">
        <v>10</v>
      </c>
      <c r="Q82" s="5"/>
    </row>
    <row r="83" spans="1:17" ht="10" customHeight="1">
      <c r="A83" s="87"/>
      <c r="B83" s="4" t="s">
        <v>11</v>
      </c>
      <c r="C83" s="4" t="s">
        <v>12</v>
      </c>
      <c r="D83" s="4" t="s">
        <v>13</v>
      </c>
      <c r="E83" s="84" t="s">
        <v>14</v>
      </c>
      <c r="F83" s="84" t="s">
        <v>15</v>
      </c>
      <c r="G83" s="83" t="s">
        <v>16</v>
      </c>
      <c r="H83" s="4" t="s">
        <v>17</v>
      </c>
      <c r="I83" s="3" t="s">
        <v>18</v>
      </c>
      <c r="J83" s="3" t="s">
        <v>18</v>
      </c>
      <c r="K83" s="3" t="s">
        <v>7</v>
      </c>
      <c r="L83" s="3" t="s">
        <v>19</v>
      </c>
      <c r="M83" s="80"/>
      <c r="N83" s="81"/>
      <c r="O83" s="4" t="s">
        <v>20</v>
      </c>
      <c r="P83" s="4" t="s">
        <v>21</v>
      </c>
      <c r="Q83" s="5"/>
    </row>
    <row r="84" spans="1:17" ht="10" customHeight="1">
      <c r="A84" s="87"/>
      <c r="B84" s="4"/>
      <c r="C84" s="4"/>
      <c r="D84" s="4"/>
      <c r="E84" s="84"/>
      <c r="F84" s="84"/>
      <c r="G84" s="79"/>
      <c r="H84" s="4" t="s">
        <v>22</v>
      </c>
      <c r="I84" s="4" t="s">
        <v>15</v>
      </c>
      <c r="J84" s="4" t="s">
        <v>14</v>
      </c>
      <c r="K84" s="4" t="s">
        <v>23</v>
      </c>
      <c r="L84" s="6" t="s">
        <v>24</v>
      </c>
      <c r="M84" s="82"/>
      <c r="N84" s="83"/>
      <c r="O84" s="4"/>
      <c r="P84" s="4"/>
      <c r="Q84" s="5"/>
    </row>
    <row r="85" spans="1:17" ht="10" customHeight="1">
      <c r="A85" s="87"/>
      <c r="B85" s="7" t="s">
        <v>25</v>
      </c>
      <c r="C85" s="7" t="s">
        <v>25</v>
      </c>
      <c r="D85" s="7" t="s">
        <v>25</v>
      </c>
      <c r="E85" s="7" t="s">
        <v>25</v>
      </c>
      <c r="F85" s="7" t="s">
        <v>25</v>
      </c>
      <c r="G85" s="7" t="s">
        <v>25</v>
      </c>
      <c r="H85" s="7" t="s">
        <v>26</v>
      </c>
      <c r="I85" s="7" t="s">
        <v>25</v>
      </c>
      <c r="J85" s="7" t="s">
        <v>25</v>
      </c>
      <c r="K85" s="7" t="s">
        <v>53</v>
      </c>
      <c r="L85" s="7" t="s">
        <v>25</v>
      </c>
      <c r="M85" s="7" t="s">
        <v>27</v>
      </c>
      <c r="N85" s="7" t="s">
        <v>28</v>
      </c>
      <c r="O85" s="7" t="s">
        <v>29</v>
      </c>
      <c r="P85" s="7" t="s">
        <v>28</v>
      </c>
      <c r="Q85" s="5"/>
    </row>
    <row r="86" spans="1:17" ht="10" customHeight="1">
      <c r="A86" s="87"/>
      <c r="B86" s="3"/>
      <c r="C86" s="9">
        <v>5</v>
      </c>
      <c r="D86" s="9">
        <f>SUM(B87+C86)</f>
        <v>23</v>
      </c>
      <c r="E86" s="20"/>
      <c r="F86" s="21"/>
      <c r="G86" s="3"/>
      <c r="H86" s="11">
        <v>586</v>
      </c>
      <c r="I86" s="9">
        <f>SUM(D86-J86)</f>
        <v>7.0299999999999994</v>
      </c>
      <c r="J86" s="9">
        <v>15.97</v>
      </c>
      <c r="K86" s="12">
        <v>24905</v>
      </c>
      <c r="L86" s="9">
        <v>16.2</v>
      </c>
      <c r="M86" s="3"/>
      <c r="N86" s="22"/>
      <c r="O86" s="15">
        <f t="shared" ref="O86:O103" si="7">SUM(P86*25)</f>
        <v>2.7749999999999999</v>
      </c>
      <c r="P86" s="36">
        <v>0.111</v>
      </c>
      <c r="Q86" s="5"/>
    </row>
    <row r="87" spans="1:17" ht="10" customHeight="1">
      <c r="A87" s="87"/>
      <c r="B87" s="8">
        <v>18</v>
      </c>
      <c r="C87" s="7">
        <v>7.5</v>
      </c>
      <c r="D87" s="7">
        <f>SUM(B87+C87)</f>
        <v>25.5</v>
      </c>
      <c r="E87" s="8">
        <v>12</v>
      </c>
      <c r="F87" s="10">
        <v>14.2</v>
      </c>
      <c r="G87" s="8">
        <f>(E87+F87)/2</f>
        <v>13.1</v>
      </c>
      <c r="H87" s="23">
        <v>761</v>
      </c>
      <c r="I87" s="24">
        <f t="shared" ref="I87:I100" si="8">SUM(D87-J87)</f>
        <v>7.620000000000001</v>
      </c>
      <c r="J87" s="24">
        <v>17.88</v>
      </c>
      <c r="K87" s="25">
        <v>34229</v>
      </c>
      <c r="L87" s="24">
        <v>18</v>
      </c>
      <c r="M87" s="13">
        <v>5.8299999999999998E-2</v>
      </c>
      <c r="N87" s="19">
        <f>M87/(0.7*0.7)</f>
        <v>0.1189795918367347</v>
      </c>
      <c r="O87" s="26">
        <f t="shared" si="7"/>
        <v>3.4000000000000004</v>
      </c>
      <c r="P87" s="7">
        <v>0.13600000000000001</v>
      </c>
      <c r="Q87" s="5"/>
    </row>
    <row r="88" spans="1:17" ht="10" customHeight="1">
      <c r="A88" s="87"/>
      <c r="B88" s="6"/>
      <c r="C88" s="9">
        <v>10</v>
      </c>
      <c r="D88" s="9">
        <f>SUM(B87+C88)</f>
        <v>28</v>
      </c>
      <c r="E88" s="28"/>
      <c r="F88" s="29"/>
      <c r="G88" s="6"/>
      <c r="H88" s="11">
        <v>936</v>
      </c>
      <c r="I88" s="9">
        <f t="shared" si="8"/>
        <v>8.4600000000000009</v>
      </c>
      <c r="J88" s="9">
        <v>19.54</v>
      </c>
      <c r="K88" s="12">
        <v>45523</v>
      </c>
      <c r="L88" s="9">
        <v>19.8</v>
      </c>
      <c r="M88" s="6"/>
      <c r="N88" s="48"/>
      <c r="O88" s="15">
        <f t="shared" si="7"/>
        <v>4.0250000000000004</v>
      </c>
      <c r="P88" s="36">
        <v>0.161</v>
      </c>
      <c r="Q88" s="5"/>
    </row>
    <row r="89" spans="1:17" ht="10" customHeight="1">
      <c r="A89" s="87"/>
      <c r="B89" s="30"/>
      <c r="C89" s="24">
        <v>5</v>
      </c>
      <c r="D89" s="24">
        <f>SUM(B90+C89)</f>
        <v>26</v>
      </c>
      <c r="E89" s="31"/>
      <c r="F89" s="32"/>
      <c r="G89" s="30"/>
      <c r="H89" s="23">
        <v>634</v>
      </c>
      <c r="I89" s="24">
        <f t="shared" si="8"/>
        <v>8.14</v>
      </c>
      <c r="J89" s="24">
        <v>17.86</v>
      </c>
      <c r="K89" s="25">
        <v>36015</v>
      </c>
      <c r="L89" s="24">
        <v>18.3</v>
      </c>
      <c r="M89" s="30"/>
      <c r="N89" s="49"/>
      <c r="O89" s="26">
        <f t="shared" si="7"/>
        <v>3.0750000000000002</v>
      </c>
      <c r="P89" s="7">
        <v>0.123</v>
      </c>
      <c r="Q89" s="5"/>
    </row>
    <row r="90" spans="1:17" ht="10" customHeight="1">
      <c r="A90" s="87"/>
      <c r="B90" s="35">
        <v>21</v>
      </c>
      <c r="C90" s="36">
        <v>7.5</v>
      </c>
      <c r="D90" s="36">
        <f>SUM(B90+C90)</f>
        <v>28.5</v>
      </c>
      <c r="E90" s="35">
        <v>12</v>
      </c>
      <c r="F90" s="37">
        <v>15</v>
      </c>
      <c r="G90" s="35">
        <f>(E90+F90)/2</f>
        <v>13.5</v>
      </c>
      <c r="H90" s="11">
        <v>809</v>
      </c>
      <c r="I90" s="9">
        <f t="shared" si="8"/>
        <v>8.61</v>
      </c>
      <c r="J90" s="9">
        <v>19.89</v>
      </c>
      <c r="K90" s="12">
        <v>48206</v>
      </c>
      <c r="L90" s="9">
        <v>20.2</v>
      </c>
      <c r="M90" s="39">
        <v>6.7000000000000004E-2</v>
      </c>
      <c r="N90" s="52">
        <f>M90/(0.7^2)</f>
        <v>0.13673469387755105</v>
      </c>
      <c r="O90" s="15">
        <f t="shared" si="7"/>
        <v>3.6999999999999997</v>
      </c>
      <c r="P90" s="36">
        <v>0.14799999999999999</v>
      </c>
      <c r="Q90" s="5"/>
    </row>
    <row r="91" spans="1:17" ht="10" customHeight="1">
      <c r="A91" s="87"/>
      <c r="B91" s="41"/>
      <c r="C91" s="24">
        <v>10</v>
      </c>
      <c r="D91" s="24">
        <f>SUM(B90+C91)</f>
        <v>31</v>
      </c>
      <c r="E91" s="35"/>
      <c r="F91" s="37"/>
      <c r="G91" s="42"/>
      <c r="H91" s="23">
        <v>984</v>
      </c>
      <c r="I91" s="24">
        <f t="shared" si="8"/>
        <v>9.36</v>
      </c>
      <c r="J91" s="24">
        <v>21.64</v>
      </c>
      <c r="K91" s="25">
        <v>62285</v>
      </c>
      <c r="L91" s="24">
        <v>22</v>
      </c>
      <c r="M91" s="41"/>
      <c r="N91" s="51"/>
      <c r="O91" s="26">
        <f t="shared" si="7"/>
        <v>4.3249999999999993</v>
      </c>
      <c r="P91" s="7">
        <v>0.17299999999999999</v>
      </c>
      <c r="Q91" s="5"/>
    </row>
    <row r="92" spans="1:17" ht="10" customHeight="1">
      <c r="A92" s="87"/>
      <c r="B92" s="3"/>
      <c r="C92" s="9">
        <v>5</v>
      </c>
      <c r="D92" s="44">
        <f>SUM(B93+C92)</f>
        <v>31</v>
      </c>
      <c r="E92" s="20"/>
      <c r="F92" s="20"/>
      <c r="G92" s="3"/>
      <c r="H92" s="11">
        <v>719</v>
      </c>
      <c r="I92" s="9">
        <f t="shared" si="8"/>
        <v>10.11</v>
      </c>
      <c r="J92" s="9">
        <v>20.89</v>
      </c>
      <c r="K92" s="12">
        <v>60869</v>
      </c>
      <c r="L92" s="9">
        <v>21.9</v>
      </c>
      <c r="M92" s="3"/>
      <c r="N92" s="22"/>
      <c r="O92" s="15">
        <f t="shared" si="7"/>
        <v>3.6249999999999996</v>
      </c>
      <c r="P92" s="36">
        <v>0.14499999999999999</v>
      </c>
      <c r="Q92" s="5"/>
    </row>
    <row r="93" spans="1:17" ht="10" customHeight="1">
      <c r="A93" s="87"/>
      <c r="B93" s="8">
        <v>26</v>
      </c>
      <c r="C93" s="7">
        <v>7.5</v>
      </c>
      <c r="D93" s="45">
        <f>SUM(B93+C93)</f>
        <v>33.5</v>
      </c>
      <c r="E93" s="8">
        <v>12</v>
      </c>
      <c r="F93" s="8">
        <v>16.399999999999999</v>
      </c>
      <c r="G93" s="8">
        <f>(E93+F93)/2</f>
        <v>14.2</v>
      </c>
      <c r="H93" s="23">
        <v>894</v>
      </c>
      <c r="I93" s="24">
        <f t="shared" si="8"/>
        <v>10.39</v>
      </c>
      <c r="J93" s="24">
        <v>23.11</v>
      </c>
      <c r="K93" s="25">
        <v>79131</v>
      </c>
      <c r="L93" s="24">
        <v>23.8</v>
      </c>
      <c r="M93" s="13">
        <v>8.1000000000000003E-2</v>
      </c>
      <c r="N93" s="19">
        <f>M93/(0.7*0.7)</f>
        <v>0.16530612244897963</v>
      </c>
      <c r="O93" s="26">
        <f t="shared" si="7"/>
        <v>4.25</v>
      </c>
      <c r="P93" s="27">
        <v>0.17</v>
      </c>
      <c r="Q93" s="5"/>
    </row>
    <row r="94" spans="1:17" ht="10" customHeight="1">
      <c r="A94" s="87"/>
      <c r="B94" s="6"/>
      <c r="C94" s="9">
        <v>10</v>
      </c>
      <c r="D94" s="44">
        <f>SUM(B93+C94)</f>
        <v>36</v>
      </c>
      <c r="E94" s="28"/>
      <c r="F94" s="28"/>
      <c r="G94" s="6"/>
      <c r="H94" s="11">
        <v>1069</v>
      </c>
      <c r="I94" s="9">
        <f t="shared" si="8"/>
        <v>10.98</v>
      </c>
      <c r="J94" s="9">
        <v>25.02</v>
      </c>
      <c r="K94" s="12">
        <v>99047</v>
      </c>
      <c r="L94" s="9">
        <v>25.7</v>
      </c>
      <c r="M94" s="6"/>
      <c r="N94" s="48"/>
      <c r="O94" s="15">
        <f t="shared" si="7"/>
        <v>4.875</v>
      </c>
      <c r="P94" s="36">
        <v>0.19500000000000001</v>
      </c>
      <c r="Q94" s="5"/>
    </row>
    <row r="95" spans="1:17" ht="10" customHeight="1">
      <c r="A95" s="87"/>
      <c r="B95" s="30"/>
      <c r="C95" s="24">
        <v>5</v>
      </c>
      <c r="D95" s="24">
        <f>SUM(B96+C95)</f>
        <v>35</v>
      </c>
      <c r="E95" s="35"/>
      <c r="F95" s="37"/>
      <c r="G95" s="42"/>
      <c r="H95" s="23">
        <v>800</v>
      </c>
      <c r="I95" s="24">
        <f t="shared" si="8"/>
        <v>11.780000000000001</v>
      </c>
      <c r="J95" s="24">
        <v>23.22</v>
      </c>
      <c r="K95" s="25">
        <v>87628</v>
      </c>
      <c r="L95" s="24">
        <v>24.7</v>
      </c>
      <c r="M95" s="30"/>
      <c r="N95" s="49"/>
      <c r="O95" s="26">
        <f t="shared" si="7"/>
        <v>4.125</v>
      </c>
      <c r="P95" s="27">
        <v>0.16500000000000001</v>
      </c>
      <c r="Q95" s="5"/>
    </row>
    <row r="96" spans="1:17" ht="10" customHeight="1">
      <c r="A96" s="87"/>
      <c r="B96" s="35">
        <v>30</v>
      </c>
      <c r="C96" s="36">
        <v>7.5</v>
      </c>
      <c r="D96" s="36">
        <f>SUM(B96+C96)</f>
        <v>37.5</v>
      </c>
      <c r="E96" s="35">
        <v>12</v>
      </c>
      <c r="F96" s="37">
        <v>18</v>
      </c>
      <c r="G96" s="35">
        <f>(E96+F96)/2</f>
        <v>15</v>
      </c>
      <c r="H96" s="11">
        <v>975</v>
      </c>
      <c r="I96" s="9">
        <f t="shared" si="8"/>
        <v>11.940000000000001</v>
      </c>
      <c r="J96" s="9">
        <v>25.56</v>
      </c>
      <c r="K96" s="12">
        <v>112103</v>
      </c>
      <c r="L96" s="9">
        <v>26.8</v>
      </c>
      <c r="M96" s="39">
        <v>9.0999999999999998E-2</v>
      </c>
      <c r="N96" s="52">
        <f>M96/(0.7^2)</f>
        <v>0.18571428571428572</v>
      </c>
      <c r="O96" s="15">
        <f t="shared" si="7"/>
        <v>4.75</v>
      </c>
      <c r="P96" s="16">
        <v>0.19</v>
      </c>
      <c r="Q96" s="5"/>
    </row>
    <row r="97" spans="1:17" ht="10" customHeight="1">
      <c r="A97" s="87"/>
      <c r="B97" s="41"/>
      <c r="C97" s="24">
        <v>10</v>
      </c>
      <c r="D97" s="24">
        <f>SUM(B96+C97)</f>
        <v>40</v>
      </c>
      <c r="E97" s="46"/>
      <c r="F97" s="47"/>
      <c r="G97" s="41"/>
      <c r="H97" s="23">
        <v>1150</v>
      </c>
      <c r="I97" s="24">
        <f t="shared" si="8"/>
        <v>12.43</v>
      </c>
      <c r="J97" s="24">
        <v>27.57</v>
      </c>
      <c r="K97" s="25">
        <v>138016</v>
      </c>
      <c r="L97" s="24">
        <v>28.7</v>
      </c>
      <c r="M97" s="41"/>
      <c r="N97" s="51"/>
      <c r="O97" s="26">
        <f t="shared" si="7"/>
        <v>5.375</v>
      </c>
      <c r="P97" s="27">
        <v>0.215</v>
      </c>
      <c r="Q97" s="18"/>
    </row>
    <row r="98" spans="1:17" ht="9.75" customHeight="1">
      <c r="A98" s="87"/>
      <c r="B98" s="3"/>
      <c r="C98" s="9">
        <v>5</v>
      </c>
      <c r="D98" s="9">
        <f>SUM(B99+C98)</f>
        <v>40</v>
      </c>
      <c r="E98" s="20"/>
      <c r="F98" s="21"/>
      <c r="G98" s="3"/>
      <c r="H98" s="11">
        <v>910</v>
      </c>
      <c r="I98" s="9">
        <f t="shared" si="8"/>
        <v>13.91</v>
      </c>
      <c r="J98" s="9">
        <v>26.09</v>
      </c>
      <c r="K98" s="12">
        <v>130753</v>
      </c>
      <c r="L98" s="9">
        <v>28.2</v>
      </c>
      <c r="M98" s="3"/>
      <c r="N98" s="22"/>
      <c r="O98" s="15">
        <f t="shared" si="7"/>
        <v>4.8</v>
      </c>
      <c r="P98" s="36">
        <v>0.192</v>
      </c>
      <c r="Q98" s="5"/>
    </row>
    <row r="99" spans="1:17" ht="10" customHeight="1">
      <c r="A99" s="87"/>
      <c r="B99" s="8">
        <v>35</v>
      </c>
      <c r="C99" s="7">
        <v>7.5</v>
      </c>
      <c r="D99" s="7">
        <f>SUM(B99+C99)</f>
        <v>42.5</v>
      </c>
      <c r="E99" s="8">
        <v>12</v>
      </c>
      <c r="F99" s="10">
        <v>20</v>
      </c>
      <c r="G99" s="8">
        <f>(E99+F99)/2</f>
        <v>16</v>
      </c>
      <c r="H99" s="23">
        <v>1085</v>
      </c>
      <c r="I99" s="24">
        <f t="shared" si="8"/>
        <v>13.969999999999999</v>
      </c>
      <c r="J99" s="24">
        <v>28.53</v>
      </c>
      <c r="K99" s="25">
        <v>164577</v>
      </c>
      <c r="L99" s="24">
        <v>30.4</v>
      </c>
      <c r="M99" s="13">
        <v>0.10199999999999999</v>
      </c>
      <c r="N99" s="19">
        <f>M99/(0.7*0.7)</f>
        <v>0.20816326530612247</v>
      </c>
      <c r="O99" s="26">
        <f t="shared" si="7"/>
        <v>5.4249999999999998</v>
      </c>
      <c r="P99" s="27">
        <v>0.217</v>
      </c>
      <c r="Q99" s="18"/>
    </row>
    <row r="100" spans="1:17" ht="10" customHeight="1">
      <c r="A100" s="87"/>
      <c r="B100" s="6"/>
      <c r="C100" s="9">
        <v>10</v>
      </c>
      <c r="D100" s="9">
        <f>SUM(B99+C100)</f>
        <v>45</v>
      </c>
      <c r="E100" s="28"/>
      <c r="F100" s="29"/>
      <c r="G100" s="6"/>
      <c r="H100" s="11">
        <v>1260</v>
      </c>
      <c r="I100" s="9">
        <f t="shared" si="8"/>
        <v>14.350000000000001</v>
      </c>
      <c r="J100" s="9">
        <v>30.65</v>
      </c>
      <c r="K100" s="12">
        <v>199554</v>
      </c>
      <c r="L100" s="9">
        <v>32.5</v>
      </c>
      <c r="M100" s="6"/>
      <c r="N100" s="48"/>
      <c r="O100" s="15">
        <f t="shared" si="7"/>
        <v>6.05</v>
      </c>
      <c r="P100" s="36">
        <v>0.24199999999999999</v>
      </c>
      <c r="Q100" s="18"/>
    </row>
    <row r="101" spans="1:17" ht="10" customHeight="1">
      <c r="A101" s="87"/>
      <c r="B101" s="30"/>
      <c r="C101" s="24">
        <v>5</v>
      </c>
      <c r="D101" s="24">
        <f>SUM(B102+C101)</f>
        <v>45</v>
      </c>
      <c r="E101" s="35"/>
      <c r="F101" s="37"/>
      <c r="G101" s="42"/>
      <c r="H101" s="23">
        <v>1034</v>
      </c>
      <c r="I101" s="24">
        <f>SUM(D101-J101)</f>
        <v>16.07</v>
      </c>
      <c r="J101" s="24">
        <v>28.93</v>
      </c>
      <c r="K101" s="25">
        <v>186636</v>
      </c>
      <c r="L101" s="24">
        <v>31.7</v>
      </c>
      <c r="M101" s="30"/>
      <c r="N101" s="49"/>
      <c r="O101" s="26">
        <f t="shared" si="7"/>
        <v>5.55</v>
      </c>
      <c r="P101" s="27">
        <v>0.222</v>
      </c>
      <c r="Q101" s="18"/>
    </row>
    <row r="102" spans="1:17" ht="10" customHeight="1">
      <c r="A102" s="87"/>
      <c r="B102" s="35">
        <v>40</v>
      </c>
      <c r="C102" s="36">
        <v>7.5</v>
      </c>
      <c r="D102" s="36">
        <f>SUM(B102+C102)</f>
        <v>47.5</v>
      </c>
      <c r="E102" s="35">
        <v>12</v>
      </c>
      <c r="F102" s="37">
        <v>22.2</v>
      </c>
      <c r="G102" s="35">
        <f>(E102+F102)/2</f>
        <v>17.100000000000001</v>
      </c>
      <c r="H102" s="11">
        <v>1209</v>
      </c>
      <c r="I102" s="9">
        <f>SUM(D102-J102)</f>
        <v>16.059999999999999</v>
      </c>
      <c r="J102" s="9">
        <v>31.44</v>
      </c>
      <c r="K102" s="12">
        <v>231618</v>
      </c>
      <c r="L102" s="9">
        <v>34.1</v>
      </c>
      <c r="M102" s="39">
        <v>0.112</v>
      </c>
      <c r="N102" s="52">
        <f>M102/(0.7^2)</f>
        <v>0.22857142857142862</v>
      </c>
      <c r="O102" s="15">
        <f t="shared" si="7"/>
        <v>6.1749999999999998</v>
      </c>
      <c r="P102" s="36">
        <v>0.247</v>
      </c>
      <c r="Q102" s="5"/>
    </row>
    <row r="103" spans="1:17" ht="10" customHeight="1">
      <c r="A103" s="87"/>
      <c r="B103" s="41"/>
      <c r="C103" s="24">
        <v>10</v>
      </c>
      <c r="D103" s="24">
        <f>SUM(B102+C103)</f>
        <v>50</v>
      </c>
      <c r="E103" s="46"/>
      <c r="F103" s="47"/>
      <c r="G103" s="41"/>
      <c r="H103" s="23">
        <v>1384</v>
      </c>
      <c r="I103" s="24">
        <f>SUM(D103-J103)</f>
        <v>16.369999999999997</v>
      </c>
      <c r="J103" s="24">
        <v>33.630000000000003</v>
      </c>
      <c r="K103" s="25">
        <v>277525</v>
      </c>
      <c r="L103" s="24">
        <v>36.1</v>
      </c>
      <c r="M103" s="41"/>
      <c r="N103" s="51"/>
      <c r="O103" s="26">
        <f t="shared" si="7"/>
        <v>6.8000000000000007</v>
      </c>
      <c r="P103" s="27">
        <v>0.27200000000000002</v>
      </c>
      <c r="Q103" s="18"/>
    </row>
    <row r="104" spans="1:17" ht="10" customHeight="1">
      <c r="A104" s="88"/>
      <c r="B104" s="7" t="s">
        <v>30</v>
      </c>
      <c r="C104" s="7" t="s">
        <v>31</v>
      </c>
      <c r="D104" s="7" t="s">
        <v>32</v>
      </c>
      <c r="E104" s="7" t="s">
        <v>33</v>
      </c>
      <c r="F104" s="7" t="s">
        <v>34</v>
      </c>
      <c r="G104" s="7" t="s">
        <v>35</v>
      </c>
      <c r="H104" s="7" t="s">
        <v>36</v>
      </c>
      <c r="I104" s="7" t="s">
        <v>37</v>
      </c>
      <c r="J104" s="7" t="s">
        <v>38</v>
      </c>
      <c r="K104" s="7" t="s">
        <v>39</v>
      </c>
      <c r="L104" s="7" t="s">
        <v>40</v>
      </c>
      <c r="M104" s="85" t="s">
        <v>41</v>
      </c>
      <c r="N104" s="85"/>
      <c r="O104" s="85" t="s">
        <v>42</v>
      </c>
      <c r="P104" s="85"/>
      <c r="Q104" s="5"/>
    </row>
    <row r="105" spans="1:17" ht="10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8"/>
    </row>
    <row r="106" spans="1:17" ht="10" customHeight="1">
      <c r="A106" s="86" t="s">
        <v>49</v>
      </c>
      <c r="B106" s="3" t="s">
        <v>2</v>
      </c>
      <c r="C106" s="3" t="s">
        <v>3</v>
      </c>
      <c r="D106" s="3" t="s">
        <v>2</v>
      </c>
      <c r="E106" s="74" t="s">
        <v>4</v>
      </c>
      <c r="F106" s="75"/>
      <c r="G106" s="76"/>
      <c r="H106" s="3" t="s">
        <v>5</v>
      </c>
      <c r="I106" s="75" t="s">
        <v>6</v>
      </c>
      <c r="J106" s="76"/>
      <c r="K106" s="77" t="s">
        <v>7</v>
      </c>
      <c r="L106" s="78"/>
      <c r="M106" s="77" t="s">
        <v>8</v>
      </c>
      <c r="N106" s="79"/>
      <c r="O106" s="3" t="s">
        <v>9</v>
      </c>
      <c r="P106" s="3" t="s">
        <v>10</v>
      </c>
      <c r="Q106" s="5"/>
    </row>
    <row r="107" spans="1:17" ht="10" customHeight="1">
      <c r="A107" s="87"/>
      <c r="B107" s="4" t="s">
        <v>11</v>
      </c>
      <c r="C107" s="4" t="s">
        <v>12</v>
      </c>
      <c r="D107" s="4" t="s">
        <v>13</v>
      </c>
      <c r="E107" s="84" t="s">
        <v>14</v>
      </c>
      <c r="F107" s="84" t="s">
        <v>15</v>
      </c>
      <c r="G107" s="83" t="s">
        <v>16</v>
      </c>
      <c r="H107" s="4" t="s">
        <v>17</v>
      </c>
      <c r="I107" s="3" t="s">
        <v>18</v>
      </c>
      <c r="J107" s="3" t="s">
        <v>18</v>
      </c>
      <c r="K107" s="3" t="s">
        <v>7</v>
      </c>
      <c r="L107" s="3" t="s">
        <v>19</v>
      </c>
      <c r="M107" s="80"/>
      <c r="N107" s="81"/>
      <c r="O107" s="4" t="s">
        <v>20</v>
      </c>
      <c r="P107" s="4" t="s">
        <v>21</v>
      </c>
      <c r="Q107" s="5"/>
    </row>
    <row r="108" spans="1:17" ht="10" customHeight="1">
      <c r="A108" s="87"/>
      <c r="B108" s="4"/>
      <c r="C108" s="4"/>
      <c r="D108" s="4"/>
      <c r="E108" s="84"/>
      <c r="F108" s="84"/>
      <c r="G108" s="79"/>
      <c r="H108" s="4" t="s">
        <v>22</v>
      </c>
      <c r="I108" s="4" t="s">
        <v>15</v>
      </c>
      <c r="J108" s="4" t="s">
        <v>14</v>
      </c>
      <c r="K108" s="4" t="s">
        <v>23</v>
      </c>
      <c r="L108" s="6" t="s">
        <v>24</v>
      </c>
      <c r="M108" s="82"/>
      <c r="N108" s="83"/>
      <c r="O108" s="4"/>
      <c r="P108" s="4"/>
      <c r="Q108" s="5"/>
    </row>
    <row r="109" spans="1:17" ht="10" customHeight="1">
      <c r="A109" s="87"/>
      <c r="B109" s="7" t="s">
        <v>25</v>
      </c>
      <c r="C109" s="7" t="s">
        <v>25</v>
      </c>
      <c r="D109" s="7" t="s">
        <v>25</v>
      </c>
      <c r="E109" s="7" t="s">
        <v>25</v>
      </c>
      <c r="F109" s="7" t="s">
        <v>25</v>
      </c>
      <c r="G109" s="7" t="s">
        <v>25</v>
      </c>
      <c r="H109" s="7" t="s">
        <v>26</v>
      </c>
      <c r="I109" s="7" t="s">
        <v>25</v>
      </c>
      <c r="J109" s="7" t="s">
        <v>25</v>
      </c>
      <c r="K109" s="7" t="s">
        <v>53</v>
      </c>
      <c r="L109" s="7" t="s">
        <v>25</v>
      </c>
      <c r="M109" s="7" t="s">
        <v>27</v>
      </c>
      <c r="N109" s="7" t="s">
        <v>28</v>
      </c>
      <c r="O109" s="7" t="s">
        <v>29</v>
      </c>
      <c r="P109" s="7" t="s">
        <v>28</v>
      </c>
      <c r="Q109" s="5"/>
    </row>
    <row r="110" spans="1:17" ht="10" customHeight="1">
      <c r="A110" s="87"/>
      <c r="B110" s="3"/>
      <c r="C110" s="9">
        <v>5</v>
      </c>
      <c r="D110" s="9">
        <f>SUM(B111+C110)</f>
        <v>23</v>
      </c>
      <c r="E110" s="20"/>
      <c r="F110" s="21"/>
      <c r="G110" s="3"/>
      <c r="H110" s="11">
        <v>680</v>
      </c>
      <c r="I110" s="9">
        <f>SUM(D110-J110)</f>
        <v>7.6400000000000006</v>
      </c>
      <c r="J110" s="9">
        <v>15.36</v>
      </c>
      <c r="K110" s="12">
        <v>30604</v>
      </c>
      <c r="L110" s="9">
        <v>17.100000000000001</v>
      </c>
      <c r="M110" s="3"/>
      <c r="N110" s="22"/>
      <c r="O110" s="15">
        <f t="shared" ref="O110:O127" si="9">SUM(P110*25)</f>
        <v>3.1</v>
      </c>
      <c r="P110" s="36">
        <v>0.124</v>
      </c>
      <c r="Q110" s="5"/>
    </row>
    <row r="111" spans="1:17" ht="10" customHeight="1">
      <c r="A111" s="87"/>
      <c r="B111" s="8">
        <v>18</v>
      </c>
      <c r="C111" s="7">
        <v>7.5</v>
      </c>
      <c r="D111" s="7">
        <f>SUM(B111+C111)</f>
        <v>25.5</v>
      </c>
      <c r="E111" s="8">
        <v>16</v>
      </c>
      <c r="F111" s="10">
        <v>18.399999999999999</v>
      </c>
      <c r="G111" s="8">
        <f>(E111+F111)/2</f>
        <v>17.2</v>
      </c>
      <c r="H111" s="23">
        <v>865</v>
      </c>
      <c r="I111" s="24">
        <f t="shared" ref="I111:I124" si="10">SUM(D111-J111)</f>
        <v>8.2399999999999984</v>
      </c>
      <c r="J111" s="24">
        <v>17.260000000000002</v>
      </c>
      <c r="K111" s="25">
        <v>42202</v>
      </c>
      <c r="L111" s="24">
        <v>19</v>
      </c>
      <c r="M111" s="13">
        <v>5.8299999999999998E-2</v>
      </c>
      <c r="N111" s="19">
        <f>M111/(0.74*0.74)</f>
        <v>0.10646457268078889</v>
      </c>
      <c r="O111" s="26">
        <f t="shared" si="9"/>
        <v>3.7249999999999996</v>
      </c>
      <c r="P111" s="7">
        <v>0.14899999999999999</v>
      </c>
      <c r="Q111" s="5"/>
    </row>
    <row r="112" spans="1:17" ht="10" customHeight="1">
      <c r="A112" s="87"/>
      <c r="B112" s="6"/>
      <c r="C112" s="9">
        <v>10</v>
      </c>
      <c r="D112" s="9">
        <f>SUM(B111+C112)</f>
        <v>28</v>
      </c>
      <c r="E112" s="28"/>
      <c r="F112" s="29"/>
      <c r="G112" s="6"/>
      <c r="H112" s="11">
        <v>1050</v>
      </c>
      <c r="I112" s="9">
        <f t="shared" si="10"/>
        <v>9.07</v>
      </c>
      <c r="J112" s="9">
        <v>18.93</v>
      </c>
      <c r="K112" s="12">
        <v>56025</v>
      </c>
      <c r="L112" s="9">
        <v>20.9</v>
      </c>
      <c r="M112" s="6"/>
      <c r="N112" s="48"/>
      <c r="O112" s="15">
        <f t="shared" si="9"/>
        <v>4.3499999999999996</v>
      </c>
      <c r="P112" s="36">
        <v>0.17399999999999999</v>
      </c>
      <c r="Q112" s="5"/>
    </row>
    <row r="113" spans="1:17" ht="10" customHeight="1">
      <c r="A113" s="87"/>
      <c r="B113" s="30"/>
      <c r="C113" s="24">
        <v>5</v>
      </c>
      <c r="D113" s="24">
        <f>SUM(B114+C113)</f>
        <v>26</v>
      </c>
      <c r="E113" s="31"/>
      <c r="F113" s="32"/>
      <c r="G113" s="30"/>
      <c r="H113" s="23">
        <v>735</v>
      </c>
      <c r="I113" s="24">
        <f t="shared" si="10"/>
        <v>8.82</v>
      </c>
      <c r="J113" s="24">
        <v>17.18</v>
      </c>
      <c r="K113" s="25">
        <v>43908</v>
      </c>
      <c r="L113" s="24">
        <v>19.2</v>
      </c>
      <c r="M113" s="30"/>
      <c r="N113" s="49"/>
      <c r="O113" s="26">
        <f t="shared" si="9"/>
        <v>3.4250000000000003</v>
      </c>
      <c r="P113" s="7">
        <v>0.13700000000000001</v>
      </c>
      <c r="Q113" s="5"/>
    </row>
    <row r="114" spans="1:17" ht="10" customHeight="1">
      <c r="A114" s="87"/>
      <c r="B114" s="35">
        <v>21</v>
      </c>
      <c r="C114" s="36">
        <v>7.5</v>
      </c>
      <c r="D114" s="36">
        <f>SUM(B114+C114)</f>
        <v>28.5</v>
      </c>
      <c r="E114" s="35">
        <v>16</v>
      </c>
      <c r="F114" s="37">
        <v>18.8</v>
      </c>
      <c r="G114" s="35">
        <f>(E114+F114)/2</f>
        <v>17.399999999999999</v>
      </c>
      <c r="H114" s="11">
        <v>920</v>
      </c>
      <c r="I114" s="9">
        <f t="shared" si="10"/>
        <v>9.3000000000000007</v>
      </c>
      <c r="J114" s="9">
        <v>19.2</v>
      </c>
      <c r="K114" s="12">
        <v>58992</v>
      </c>
      <c r="L114" s="9">
        <v>21.2</v>
      </c>
      <c r="M114" s="39">
        <v>6.7000000000000004E-2</v>
      </c>
      <c r="N114" s="52">
        <f>M114/(0.74^2)</f>
        <v>0.12235208181154128</v>
      </c>
      <c r="O114" s="15">
        <f t="shared" si="9"/>
        <v>4.05</v>
      </c>
      <c r="P114" s="36">
        <v>0.16200000000000001</v>
      </c>
      <c r="Q114" s="5"/>
    </row>
    <row r="115" spans="1:17" ht="10" customHeight="1">
      <c r="A115" s="87"/>
      <c r="B115" s="41"/>
      <c r="C115" s="24">
        <v>10</v>
      </c>
      <c r="D115" s="24">
        <f>SUM(B114+C115)</f>
        <v>31</v>
      </c>
      <c r="E115" s="35"/>
      <c r="F115" s="37"/>
      <c r="G115" s="42"/>
      <c r="H115" s="23">
        <v>1105</v>
      </c>
      <c r="I115" s="24">
        <f t="shared" si="10"/>
        <v>10.030000000000001</v>
      </c>
      <c r="J115" s="24">
        <v>20.97</v>
      </c>
      <c r="K115" s="25">
        <v>76219</v>
      </c>
      <c r="L115" s="24">
        <v>23.1</v>
      </c>
      <c r="M115" s="41"/>
      <c r="N115" s="51"/>
      <c r="O115" s="26">
        <f t="shared" si="9"/>
        <v>4.6749999999999998</v>
      </c>
      <c r="P115" s="7">
        <v>0.187</v>
      </c>
      <c r="Q115" s="5"/>
    </row>
    <row r="116" spans="1:17" ht="10" customHeight="1">
      <c r="A116" s="87"/>
      <c r="B116" s="3"/>
      <c r="C116" s="9">
        <v>5</v>
      </c>
      <c r="D116" s="44">
        <f>SUM(B117+C116)</f>
        <v>31</v>
      </c>
      <c r="E116" s="20"/>
      <c r="F116" s="20"/>
      <c r="G116" s="3"/>
      <c r="H116" s="11">
        <v>843</v>
      </c>
      <c r="I116" s="9">
        <f t="shared" si="10"/>
        <v>10.899999999999999</v>
      </c>
      <c r="J116" s="9">
        <v>20.100000000000001</v>
      </c>
      <c r="K116" s="12">
        <v>73869</v>
      </c>
      <c r="L116" s="9">
        <v>22.9</v>
      </c>
      <c r="M116" s="3"/>
      <c r="N116" s="22"/>
      <c r="O116" s="15">
        <f t="shared" si="9"/>
        <v>4.05</v>
      </c>
      <c r="P116" s="36">
        <v>0.16200000000000001</v>
      </c>
      <c r="Q116" s="5"/>
    </row>
    <row r="117" spans="1:17" ht="10" customHeight="1">
      <c r="A117" s="87"/>
      <c r="B117" s="8">
        <v>26</v>
      </c>
      <c r="C117" s="7">
        <v>7.5</v>
      </c>
      <c r="D117" s="45">
        <f>SUM(B117+C117)</f>
        <v>33.5</v>
      </c>
      <c r="E117" s="8">
        <v>16</v>
      </c>
      <c r="F117" s="8">
        <v>20.399999999999999</v>
      </c>
      <c r="G117" s="8">
        <f>(E117+F117)/2</f>
        <v>18.2</v>
      </c>
      <c r="H117" s="23">
        <v>1028</v>
      </c>
      <c r="I117" s="24">
        <f t="shared" si="10"/>
        <v>11.219999999999999</v>
      </c>
      <c r="J117" s="24">
        <v>22.28</v>
      </c>
      <c r="K117" s="25">
        <v>96379</v>
      </c>
      <c r="L117" s="24">
        <v>25</v>
      </c>
      <c r="M117" s="13">
        <v>8.1000000000000003E-2</v>
      </c>
      <c r="N117" s="19">
        <f>M117/(0.74*0.74)</f>
        <v>0.14791818845872901</v>
      </c>
      <c r="O117" s="26">
        <f t="shared" si="9"/>
        <v>4.6749999999999998</v>
      </c>
      <c r="P117" s="27">
        <v>0.187</v>
      </c>
      <c r="Q117" s="5"/>
    </row>
    <row r="118" spans="1:17" ht="10" customHeight="1">
      <c r="A118" s="87"/>
      <c r="B118" s="6"/>
      <c r="C118" s="9">
        <v>10</v>
      </c>
      <c r="D118" s="44">
        <f>SUM(B117+C118)</f>
        <v>36</v>
      </c>
      <c r="E118" s="28"/>
      <c r="F118" s="28"/>
      <c r="G118" s="6"/>
      <c r="H118" s="11">
        <v>1213</v>
      </c>
      <c r="I118" s="9">
        <f t="shared" si="10"/>
        <v>11.82</v>
      </c>
      <c r="J118" s="9">
        <v>24.18</v>
      </c>
      <c r="K118" s="12">
        <v>120847</v>
      </c>
      <c r="L118" s="9">
        <v>27</v>
      </c>
      <c r="M118" s="6"/>
      <c r="N118" s="48"/>
      <c r="O118" s="15">
        <f t="shared" si="9"/>
        <v>5.3</v>
      </c>
      <c r="P118" s="36">
        <v>0.21199999999999999</v>
      </c>
      <c r="Q118" s="5"/>
    </row>
    <row r="119" spans="1:17" ht="10" customHeight="1">
      <c r="A119" s="87"/>
      <c r="B119" s="30"/>
      <c r="C119" s="24">
        <v>5</v>
      </c>
      <c r="D119" s="24">
        <f>SUM(B120+C119)</f>
        <v>35</v>
      </c>
      <c r="E119" s="35"/>
      <c r="F119" s="37"/>
      <c r="G119" s="42"/>
      <c r="H119" s="23">
        <v>940</v>
      </c>
      <c r="I119" s="24">
        <f t="shared" si="10"/>
        <v>12.629999999999999</v>
      </c>
      <c r="J119" s="24">
        <v>22.37</v>
      </c>
      <c r="K119" s="25">
        <v>105817</v>
      </c>
      <c r="L119" s="24">
        <v>25.8</v>
      </c>
      <c r="M119" s="30"/>
      <c r="N119" s="49"/>
      <c r="O119" s="26">
        <f t="shared" si="9"/>
        <v>4.5999999999999996</v>
      </c>
      <c r="P119" s="27">
        <v>0.184</v>
      </c>
      <c r="Q119" s="5"/>
    </row>
    <row r="120" spans="1:17" ht="10" customHeight="1">
      <c r="A120" s="87"/>
      <c r="B120" s="35">
        <v>30</v>
      </c>
      <c r="C120" s="36">
        <v>7.5</v>
      </c>
      <c r="D120" s="36">
        <f>SUM(B120+C120)</f>
        <v>37.5</v>
      </c>
      <c r="E120" s="35">
        <v>16</v>
      </c>
      <c r="F120" s="37">
        <v>22</v>
      </c>
      <c r="G120" s="35">
        <f>(E120+F120)/2</f>
        <v>19</v>
      </c>
      <c r="H120" s="11">
        <v>1125</v>
      </c>
      <c r="I120" s="9">
        <f t="shared" si="10"/>
        <v>12.850000000000001</v>
      </c>
      <c r="J120" s="9">
        <v>24.65</v>
      </c>
      <c r="K120" s="12">
        <v>135706</v>
      </c>
      <c r="L120" s="9">
        <v>28</v>
      </c>
      <c r="M120" s="39">
        <v>9.0999999999999998E-2</v>
      </c>
      <c r="N120" s="52">
        <f>M120/(0.74^2)</f>
        <v>0.16617969320672024</v>
      </c>
      <c r="O120" s="15">
        <f t="shared" si="9"/>
        <v>5.2249999999999996</v>
      </c>
      <c r="P120" s="16">
        <v>0.20899999999999999</v>
      </c>
      <c r="Q120" s="5"/>
    </row>
    <row r="121" spans="1:17" ht="10" customHeight="1">
      <c r="A121" s="87"/>
      <c r="B121" s="41"/>
      <c r="C121" s="24">
        <v>10</v>
      </c>
      <c r="D121" s="24">
        <f>SUM(B120+C121)</f>
        <v>40</v>
      </c>
      <c r="E121" s="46"/>
      <c r="F121" s="47"/>
      <c r="G121" s="41"/>
      <c r="H121" s="23">
        <v>1310</v>
      </c>
      <c r="I121" s="24">
        <f t="shared" si="10"/>
        <v>13.36</v>
      </c>
      <c r="J121" s="24">
        <v>26.64</v>
      </c>
      <c r="K121" s="25">
        <v>167388</v>
      </c>
      <c r="L121" s="24">
        <v>30</v>
      </c>
      <c r="M121" s="41"/>
      <c r="N121" s="51"/>
      <c r="O121" s="26">
        <f t="shared" si="9"/>
        <v>5.8500000000000005</v>
      </c>
      <c r="P121" s="27">
        <v>0.23400000000000001</v>
      </c>
      <c r="Q121" s="18"/>
    </row>
    <row r="122" spans="1:17" ht="9.75" customHeight="1">
      <c r="A122" s="87"/>
      <c r="B122" s="3"/>
      <c r="C122" s="9">
        <v>5</v>
      </c>
      <c r="D122" s="9">
        <f>SUM(B123+C122)</f>
        <v>40</v>
      </c>
      <c r="E122" s="20"/>
      <c r="F122" s="21"/>
      <c r="G122" s="3"/>
      <c r="H122" s="11">
        <v>1070</v>
      </c>
      <c r="I122" s="9">
        <f t="shared" si="10"/>
        <v>14.82</v>
      </c>
      <c r="J122" s="9">
        <v>25.18</v>
      </c>
      <c r="K122" s="12">
        <v>157132</v>
      </c>
      <c r="L122" s="9">
        <v>29.4</v>
      </c>
      <c r="M122" s="3"/>
      <c r="N122" s="22"/>
      <c r="O122" s="15">
        <f t="shared" si="9"/>
        <v>5.35</v>
      </c>
      <c r="P122" s="36">
        <v>0.214</v>
      </c>
      <c r="Q122" s="5"/>
    </row>
    <row r="123" spans="1:17" ht="10" customHeight="1">
      <c r="A123" s="87"/>
      <c r="B123" s="8">
        <v>35</v>
      </c>
      <c r="C123" s="7">
        <v>7.5</v>
      </c>
      <c r="D123" s="7">
        <f>SUM(B123+C123)</f>
        <v>42.5</v>
      </c>
      <c r="E123" s="8">
        <v>16</v>
      </c>
      <c r="F123" s="10">
        <v>24</v>
      </c>
      <c r="G123" s="8">
        <f>(E123+F123)/2</f>
        <v>20</v>
      </c>
      <c r="H123" s="23">
        <v>1255</v>
      </c>
      <c r="I123" s="24">
        <f t="shared" si="10"/>
        <v>14.95</v>
      </c>
      <c r="J123" s="24">
        <v>27.55</v>
      </c>
      <c r="K123" s="25">
        <v>197966</v>
      </c>
      <c r="L123" s="24">
        <v>31.8</v>
      </c>
      <c r="M123" s="13">
        <v>0.10199999999999999</v>
      </c>
      <c r="N123" s="19">
        <f>M123/(0.74*0.74)</f>
        <v>0.18626734842951059</v>
      </c>
      <c r="O123" s="26">
        <f t="shared" si="9"/>
        <v>5.9749999999999996</v>
      </c>
      <c r="P123" s="27">
        <v>0.23899999999999999</v>
      </c>
      <c r="Q123" s="18"/>
    </row>
    <row r="124" spans="1:17" ht="10" customHeight="1">
      <c r="A124" s="87"/>
      <c r="B124" s="6"/>
      <c r="C124" s="9">
        <v>10</v>
      </c>
      <c r="D124" s="9">
        <f>SUM(B123+C124)</f>
        <v>45</v>
      </c>
      <c r="E124" s="28"/>
      <c r="F124" s="29"/>
      <c r="G124" s="6"/>
      <c r="H124" s="11">
        <v>1440</v>
      </c>
      <c r="I124" s="9">
        <f t="shared" si="10"/>
        <v>15.370000000000001</v>
      </c>
      <c r="J124" s="9">
        <v>29.63</v>
      </c>
      <c r="K124" s="12">
        <v>240386</v>
      </c>
      <c r="L124" s="9">
        <v>33.9</v>
      </c>
      <c r="M124" s="6"/>
      <c r="N124" s="48"/>
      <c r="O124" s="15">
        <f t="shared" si="9"/>
        <v>6.6000000000000005</v>
      </c>
      <c r="P124" s="36">
        <v>0.26400000000000001</v>
      </c>
      <c r="Q124" s="18"/>
    </row>
    <row r="125" spans="1:17" ht="10" customHeight="1">
      <c r="A125" s="87"/>
      <c r="B125" s="30"/>
      <c r="C125" s="24">
        <v>5</v>
      </c>
      <c r="D125" s="24">
        <f>SUM(B126+C125)</f>
        <v>45</v>
      </c>
      <c r="E125" s="35"/>
      <c r="F125" s="37"/>
      <c r="G125" s="42"/>
      <c r="H125" s="23">
        <v>1214</v>
      </c>
      <c r="I125" s="24">
        <f>SUM(D125-J125)</f>
        <v>17.02</v>
      </c>
      <c r="J125" s="24">
        <v>27.98</v>
      </c>
      <c r="K125" s="25">
        <v>223352</v>
      </c>
      <c r="L125" s="24">
        <v>33.1</v>
      </c>
      <c r="M125" s="30"/>
      <c r="N125" s="49"/>
      <c r="O125" s="26">
        <f t="shared" si="9"/>
        <v>6.15</v>
      </c>
      <c r="P125" s="27">
        <v>0.246</v>
      </c>
      <c r="Q125" s="18"/>
    </row>
    <row r="126" spans="1:17" ht="10" customHeight="1">
      <c r="A126" s="87"/>
      <c r="B126" s="35">
        <v>40</v>
      </c>
      <c r="C126" s="36">
        <v>7.5</v>
      </c>
      <c r="D126" s="36">
        <f>SUM(B126+C126)</f>
        <v>47.5</v>
      </c>
      <c r="E126" s="35">
        <v>16</v>
      </c>
      <c r="F126" s="37">
        <v>26.2</v>
      </c>
      <c r="G126" s="35">
        <f>(E126+F126)/2</f>
        <v>21.1</v>
      </c>
      <c r="H126" s="11">
        <v>1399</v>
      </c>
      <c r="I126" s="9">
        <f>SUM(D126-J126)</f>
        <v>17.11</v>
      </c>
      <c r="J126" s="9">
        <v>30.39</v>
      </c>
      <c r="K126" s="12">
        <v>277047</v>
      </c>
      <c r="L126" s="9">
        <v>35.5</v>
      </c>
      <c r="M126" s="39">
        <v>0.112</v>
      </c>
      <c r="N126" s="52">
        <f>M126/(0.74^2)</f>
        <v>0.20452885317750183</v>
      </c>
      <c r="O126" s="15">
        <f t="shared" si="9"/>
        <v>6.7750000000000004</v>
      </c>
      <c r="P126" s="36">
        <v>0.27100000000000002</v>
      </c>
      <c r="Q126" s="5"/>
    </row>
    <row r="127" spans="1:17" ht="10" customHeight="1">
      <c r="A127" s="87"/>
      <c r="B127" s="41"/>
      <c r="C127" s="24">
        <v>10</v>
      </c>
      <c r="D127" s="24">
        <f>SUM(B126+C127)</f>
        <v>50</v>
      </c>
      <c r="E127" s="46"/>
      <c r="F127" s="47"/>
      <c r="G127" s="41"/>
      <c r="H127" s="23">
        <v>1584</v>
      </c>
      <c r="I127" s="24">
        <f>SUM(D127-J127)</f>
        <v>17.46</v>
      </c>
      <c r="J127" s="24">
        <v>32.54</v>
      </c>
      <c r="K127" s="25">
        <v>332198</v>
      </c>
      <c r="L127" s="24">
        <v>37.799999999999997</v>
      </c>
      <c r="M127" s="41"/>
      <c r="N127" s="51"/>
      <c r="O127" s="26">
        <f t="shared" si="9"/>
        <v>7.3999999999999995</v>
      </c>
      <c r="P127" s="27">
        <v>0.29599999999999999</v>
      </c>
      <c r="Q127" s="18"/>
    </row>
    <row r="128" spans="1:17" ht="10" customHeight="1">
      <c r="A128" s="88"/>
      <c r="B128" s="7" t="s">
        <v>30</v>
      </c>
      <c r="C128" s="7" t="s">
        <v>31</v>
      </c>
      <c r="D128" s="7" t="s">
        <v>32</v>
      </c>
      <c r="E128" s="7" t="s">
        <v>33</v>
      </c>
      <c r="F128" s="7" t="s">
        <v>34</v>
      </c>
      <c r="G128" s="7" t="s">
        <v>35</v>
      </c>
      <c r="H128" s="7" t="s">
        <v>36</v>
      </c>
      <c r="I128" s="7" t="s">
        <v>37</v>
      </c>
      <c r="J128" s="7" t="s">
        <v>38</v>
      </c>
      <c r="K128" s="7" t="s">
        <v>39</v>
      </c>
      <c r="L128" s="7" t="s">
        <v>40</v>
      </c>
      <c r="M128" s="85" t="s">
        <v>41</v>
      </c>
      <c r="N128" s="85"/>
      <c r="O128" s="85" t="s">
        <v>42</v>
      </c>
      <c r="P128" s="85"/>
      <c r="Q128" s="5"/>
    </row>
    <row r="129" spans="1:17" ht="10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18"/>
    </row>
    <row r="130" spans="1:17" ht="10" customHeight="1">
      <c r="A130" s="86" t="s">
        <v>50</v>
      </c>
      <c r="B130" s="3" t="s">
        <v>2</v>
      </c>
      <c r="C130" s="3" t="s">
        <v>3</v>
      </c>
      <c r="D130" s="3" t="s">
        <v>2</v>
      </c>
      <c r="E130" s="74" t="s">
        <v>4</v>
      </c>
      <c r="F130" s="75"/>
      <c r="G130" s="76"/>
      <c r="H130" s="3" t="s">
        <v>5</v>
      </c>
      <c r="I130" s="75" t="s">
        <v>6</v>
      </c>
      <c r="J130" s="76"/>
      <c r="K130" s="77" t="s">
        <v>7</v>
      </c>
      <c r="L130" s="78"/>
      <c r="M130" s="77" t="s">
        <v>8</v>
      </c>
      <c r="N130" s="79"/>
      <c r="O130" s="3" t="s">
        <v>9</v>
      </c>
      <c r="P130" s="3" t="s">
        <v>10</v>
      </c>
      <c r="Q130" s="5"/>
    </row>
    <row r="131" spans="1:17" ht="10" customHeight="1">
      <c r="A131" s="87"/>
      <c r="B131" s="4" t="s">
        <v>11</v>
      </c>
      <c r="C131" s="4" t="s">
        <v>12</v>
      </c>
      <c r="D131" s="4" t="s">
        <v>13</v>
      </c>
      <c r="E131" s="84" t="s">
        <v>14</v>
      </c>
      <c r="F131" s="84" t="s">
        <v>15</v>
      </c>
      <c r="G131" s="83" t="s">
        <v>16</v>
      </c>
      <c r="H131" s="4" t="s">
        <v>17</v>
      </c>
      <c r="I131" s="3" t="s">
        <v>18</v>
      </c>
      <c r="J131" s="3" t="s">
        <v>18</v>
      </c>
      <c r="K131" s="3" t="s">
        <v>7</v>
      </c>
      <c r="L131" s="3" t="s">
        <v>19</v>
      </c>
      <c r="M131" s="80"/>
      <c r="N131" s="81"/>
      <c r="O131" s="4" t="s">
        <v>20</v>
      </c>
      <c r="P131" s="4" t="s">
        <v>21</v>
      </c>
      <c r="Q131" s="5"/>
    </row>
    <row r="132" spans="1:17" ht="10" customHeight="1">
      <c r="A132" s="87"/>
      <c r="B132" s="4"/>
      <c r="C132" s="4"/>
      <c r="D132" s="4"/>
      <c r="E132" s="84"/>
      <c r="F132" s="84"/>
      <c r="G132" s="79"/>
      <c r="H132" s="4" t="s">
        <v>22</v>
      </c>
      <c r="I132" s="4" t="s">
        <v>15</v>
      </c>
      <c r="J132" s="4" t="s">
        <v>14</v>
      </c>
      <c r="K132" s="4" t="s">
        <v>23</v>
      </c>
      <c r="L132" s="6" t="s">
        <v>24</v>
      </c>
      <c r="M132" s="82"/>
      <c r="N132" s="83"/>
      <c r="O132" s="4"/>
      <c r="P132" s="4"/>
      <c r="Q132" s="5"/>
    </row>
    <row r="133" spans="1:17" ht="10" customHeight="1">
      <c r="A133" s="87"/>
      <c r="B133" s="7" t="s">
        <v>25</v>
      </c>
      <c r="C133" s="7" t="s">
        <v>25</v>
      </c>
      <c r="D133" s="7" t="s">
        <v>25</v>
      </c>
      <c r="E133" s="7" t="s">
        <v>25</v>
      </c>
      <c r="F133" s="7" t="s">
        <v>25</v>
      </c>
      <c r="G133" s="7" t="s">
        <v>25</v>
      </c>
      <c r="H133" s="7" t="s">
        <v>26</v>
      </c>
      <c r="I133" s="7" t="s">
        <v>25</v>
      </c>
      <c r="J133" s="7" t="s">
        <v>25</v>
      </c>
      <c r="K133" s="7" t="s">
        <v>53</v>
      </c>
      <c r="L133" s="7" t="s">
        <v>25</v>
      </c>
      <c r="M133" s="7" t="s">
        <v>27</v>
      </c>
      <c r="N133" s="7" t="s">
        <v>28</v>
      </c>
      <c r="O133" s="7" t="s">
        <v>29</v>
      </c>
      <c r="P133" s="7" t="s">
        <v>28</v>
      </c>
      <c r="Q133" s="5"/>
    </row>
    <row r="134" spans="1:17" ht="10" customHeight="1">
      <c r="A134" s="87"/>
      <c r="B134" s="3"/>
      <c r="C134" s="9">
        <v>5</v>
      </c>
      <c r="D134" s="9">
        <f>SUM(B135+C134)</f>
        <v>25</v>
      </c>
      <c r="E134" s="20"/>
      <c r="F134" s="21"/>
      <c r="G134" s="3"/>
      <c r="H134" s="11">
        <v>680.7</v>
      </c>
      <c r="I134" s="9">
        <f t="shared" ref="I134:I148" si="11">SUM(D134-J134)</f>
        <v>7.5</v>
      </c>
      <c r="J134" s="9">
        <v>17.5</v>
      </c>
      <c r="K134" s="12">
        <v>34444</v>
      </c>
      <c r="L134" s="9">
        <v>17.3</v>
      </c>
      <c r="M134" s="3"/>
      <c r="N134" s="22"/>
      <c r="O134" s="15">
        <f>SUM(P134*25)</f>
        <v>2.85</v>
      </c>
      <c r="P134" s="16">
        <v>0.114</v>
      </c>
      <c r="Q134" s="5"/>
    </row>
    <row r="135" spans="1:17" ht="10" customHeight="1">
      <c r="A135" s="87"/>
      <c r="B135" s="8">
        <v>20</v>
      </c>
      <c r="C135" s="7">
        <v>7.5</v>
      </c>
      <c r="D135" s="7">
        <f>SUM(B135+C135)</f>
        <v>27.5</v>
      </c>
      <c r="E135" s="4">
        <v>12.5</v>
      </c>
      <c r="F135" s="10">
        <f>SUM(20/13*2+12.5)</f>
        <v>15.576923076923077</v>
      </c>
      <c r="G135" s="8">
        <f>SUM(F135-20/13)</f>
        <v>14.038461538461538</v>
      </c>
      <c r="H135" s="23">
        <v>880.7</v>
      </c>
      <c r="I135" s="24">
        <f t="shared" si="11"/>
        <v>8</v>
      </c>
      <c r="J135" s="24">
        <v>19.5</v>
      </c>
      <c r="K135" s="25">
        <v>46395</v>
      </c>
      <c r="L135" s="24">
        <v>19.100000000000001</v>
      </c>
      <c r="M135" s="13">
        <v>8.6999999999999994E-2</v>
      </c>
      <c r="N135" s="19">
        <f>M135/(0.8*0.8)</f>
        <v>0.13593749999999996</v>
      </c>
      <c r="O135" s="26">
        <f t="shared" ref="O135:O148" si="12">SUM(P135*25)</f>
        <v>3.4750000000000005</v>
      </c>
      <c r="P135" s="27">
        <v>0.13900000000000001</v>
      </c>
      <c r="Q135" s="5"/>
    </row>
    <row r="136" spans="1:17" ht="10" customHeight="1">
      <c r="A136" s="87"/>
      <c r="B136" s="6"/>
      <c r="C136" s="9">
        <v>10</v>
      </c>
      <c r="D136" s="9">
        <f>SUM(B135+C136)</f>
        <v>30</v>
      </c>
      <c r="E136" s="28"/>
      <c r="F136" s="29"/>
      <c r="G136" s="6"/>
      <c r="H136" s="11">
        <v>1080.7</v>
      </c>
      <c r="I136" s="9">
        <f t="shared" si="11"/>
        <v>8.8000000000000007</v>
      </c>
      <c r="J136" s="9">
        <v>21.2</v>
      </c>
      <c r="K136" s="12">
        <v>60494</v>
      </c>
      <c r="L136" s="9">
        <v>20.9</v>
      </c>
      <c r="M136" s="6"/>
      <c r="N136" s="48"/>
      <c r="O136" s="15">
        <f t="shared" si="12"/>
        <v>4.1000000000000005</v>
      </c>
      <c r="P136" s="16">
        <v>0.16400000000000001</v>
      </c>
      <c r="Q136" s="5"/>
    </row>
    <row r="137" spans="1:17" ht="10" customHeight="1">
      <c r="A137" s="87"/>
      <c r="B137" s="30"/>
      <c r="C137" s="24">
        <v>5</v>
      </c>
      <c r="D137" s="24">
        <f>SUM(B138+C137)</f>
        <v>30</v>
      </c>
      <c r="E137" s="31"/>
      <c r="F137" s="32"/>
      <c r="G137" s="30"/>
      <c r="H137" s="23">
        <v>770</v>
      </c>
      <c r="I137" s="24">
        <f t="shared" si="11"/>
        <v>9.3999999999999986</v>
      </c>
      <c r="J137" s="24">
        <v>20.6</v>
      </c>
      <c r="K137" s="25">
        <v>59543</v>
      </c>
      <c r="L137" s="24">
        <v>20.7</v>
      </c>
      <c r="M137" s="30"/>
      <c r="N137" s="49"/>
      <c r="O137" s="26">
        <f t="shared" si="12"/>
        <v>3.35</v>
      </c>
      <c r="P137" s="27">
        <v>0.13400000000000001</v>
      </c>
      <c r="Q137" s="5"/>
    </row>
    <row r="138" spans="1:17" ht="10" customHeight="1">
      <c r="A138" s="87"/>
      <c r="B138" s="35">
        <v>25</v>
      </c>
      <c r="C138" s="36">
        <v>7.5</v>
      </c>
      <c r="D138" s="36">
        <f>SUM(B138+C138)</f>
        <v>32.5</v>
      </c>
      <c r="E138" s="42">
        <v>12.5</v>
      </c>
      <c r="F138" s="37">
        <v>17.100000000000001</v>
      </c>
      <c r="G138" s="35">
        <f>(E138+F138)/2</f>
        <v>14.8</v>
      </c>
      <c r="H138" s="11">
        <v>970</v>
      </c>
      <c r="I138" s="9">
        <f t="shared" si="11"/>
        <v>9.6999999999999993</v>
      </c>
      <c r="J138" s="9">
        <v>22.8</v>
      </c>
      <c r="K138" s="12">
        <v>77643</v>
      </c>
      <c r="L138" s="9">
        <v>22.7</v>
      </c>
      <c r="M138" s="39">
        <v>0.106</v>
      </c>
      <c r="N138" s="52">
        <f>M138/(0.8*0.8)</f>
        <v>0.16562499999999997</v>
      </c>
      <c r="O138" s="15">
        <f t="shared" si="12"/>
        <v>3.9750000000000001</v>
      </c>
      <c r="P138" s="16">
        <v>0.159</v>
      </c>
      <c r="Q138" s="18"/>
    </row>
    <row r="139" spans="1:17" ht="10" customHeight="1">
      <c r="A139" s="87"/>
      <c r="B139" s="41"/>
      <c r="C139" s="24">
        <v>10</v>
      </c>
      <c r="D139" s="24">
        <f>SUM(B138+C139)</f>
        <v>35</v>
      </c>
      <c r="E139" s="35"/>
      <c r="F139" s="37"/>
      <c r="G139" s="42"/>
      <c r="H139" s="23">
        <v>1170</v>
      </c>
      <c r="I139" s="24">
        <f t="shared" si="11"/>
        <v>10.329999999999998</v>
      </c>
      <c r="J139" s="24">
        <v>24.67</v>
      </c>
      <c r="K139" s="25">
        <v>97633</v>
      </c>
      <c r="L139" s="24">
        <v>24.5</v>
      </c>
      <c r="M139" s="41"/>
      <c r="N139" s="51"/>
      <c r="O139" s="26">
        <f t="shared" si="12"/>
        <v>4.5999999999999996</v>
      </c>
      <c r="P139" s="27">
        <v>0.184</v>
      </c>
      <c r="Q139" s="18"/>
    </row>
    <row r="140" spans="1:17" ht="10" customHeight="1">
      <c r="A140" s="87"/>
      <c r="B140" s="3"/>
      <c r="C140" s="9">
        <v>5</v>
      </c>
      <c r="D140" s="44">
        <f>SUM(B141+C140)</f>
        <v>35</v>
      </c>
      <c r="E140" s="20"/>
      <c r="F140" s="20"/>
      <c r="G140" s="3"/>
      <c r="H140" s="11">
        <v>887.5</v>
      </c>
      <c r="I140" s="9">
        <f t="shared" si="11"/>
        <v>11.48</v>
      </c>
      <c r="J140" s="9">
        <v>23.52</v>
      </c>
      <c r="K140" s="12">
        <v>95454</v>
      </c>
      <c r="L140" s="9">
        <v>24.3</v>
      </c>
      <c r="M140" s="3"/>
      <c r="N140" s="22"/>
      <c r="O140" s="15">
        <f t="shared" si="12"/>
        <v>3.9750000000000001</v>
      </c>
      <c r="P140" s="16">
        <v>0.159</v>
      </c>
      <c r="Q140" s="18"/>
    </row>
    <row r="141" spans="1:17" ht="10" customHeight="1">
      <c r="A141" s="87"/>
      <c r="B141" s="8">
        <v>30</v>
      </c>
      <c r="C141" s="7">
        <v>7.5</v>
      </c>
      <c r="D141" s="45">
        <f>SUM(B141+C141)</f>
        <v>37.5</v>
      </c>
      <c r="E141" s="4">
        <v>12.5</v>
      </c>
      <c r="F141" s="8">
        <f>SUM(30/8*2+12.5)</f>
        <v>20</v>
      </c>
      <c r="G141" s="8">
        <f>SUM(F141-30/8)</f>
        <v>16.25</v>
      </c>
      <c r="H141" s="23">
        <v>1087.5</v>
      </c>
      <c r="I141" s="24">
        <f t="shared" si="11"/>
        <v>11.629999999999999</v>
      </c>
      <c r="J141" s="24">
        <v>25.87</v>
      </c>
      <c r="K141" s="25">
        <v>122004</v>
      </c>
      <c r="L141" s="24">
        <v>26.3</v>
      </c>
      <c r="M141" s="13">
        <v>0.122</v>
      </c>
      <c r="N141" s="19">
        <f>M141/(0.8*0.8)</f>
        <v>0.19062499999999996</v>
      </c>
      <c r="O141" s="26">
        <f t="shared" si="12"/>
        <v>4.5999999999999996</v>
      </c>
      <c r="P141" s="27">
        <v>0.184</v>
      </c>
      <c r="Q141" s="18"/>
    </row>
    <row r="142" spans="1:17" ht="10" customHeight="1">
      <c r="A142" s="87"/>
      <c r="B142" s="6"/>
      <c r="C142" s="9">
        <v>10</v>
      </c>
      <c r="D142" s="44">
        <f>SUM(B141+C142)</f>
        <v>40</v>
      </c>
      <c r="E142" s="28"/>
      <c r="F142" s="28"/>
      <c r="G142" s="6"/>
      <c r="H142" s="11">
        <v>1287.5</v>
      </c>
      <c r="I142" s="9">
        <f t="shared" si="11"/>
        <v>12.129999999999999</v>
      </c>
      <c r="J142" s="9">
        <v>27.87</v>
      </c>
      <c r="K142" s="12">
        <v>150167</v>
      </c>
      <c r="L142" s="9">
        <v>28.2</v>
      </c>
      <c r="M142" s="6"/>
      <c r="N142" s="48"/>
      <c r="O142" s="15">
        <f t="shared" si="12"/>
        <v>5.2249999999999996</v>
      </c>
      <c r="P142" s="16">
        <v>0.20899999999999999</v>
      </c>
      <c r="Q142" s="18"/>
    </row>
    <row r="143" spans="1:17" ht="10" customHeight="1">
      <c r="A143" s="87"/>
      <c r="B143" s="30"/>
      <c r="C143" s="24">
        <v>5</v>
      </c>
      <c r="D143" s="24">
        <f>SUM(B144+C143)</f>
        <v>40</v>
      </c>
      <c r="E143" s="35"/>
      <c r="F143" s="37"/>
      <c r="G143" s="42"/>
      <c r="H143" s="23">
        <v>1012.5</v>
      </c>
      <c r="I143" s="24">
        <f t="shared" si="11"/>
        <v>13.59</v>
      </c>
      <c r="J143" s="24">
        <v>26.41</v>
      </c>
      <c r="K143" s="25">
        <v>142988</v>
      </c>
      <c r="L143" s="24">
        <v>27.8</v>
      </c>
      <c r="M143" s="30"/>
      <c r="N143" s="49"/>
      <c r="O143" s="26">
        <f t="shared" si="12"/>
        <v>4.6500000000000004</v>
      </c>
      <c r="P143" s="27">
        <v>0.186</v>
      </c>
      <c r="Q143" s="18"/>
    </row>
    <row r="144" spans="1:17" ht="10" customHeight="1">
      <c r="A144" s="87"/>
      <c r="B144" s="35">
        <v>35</v>
      </c>
      <c r="C144" s="36">
        <v>7.5</v>
      </c>
      <c r="D144" s="36">
        <f>SUM(B144+C144)</f>
        <v>42.5</v>
      </c>
      <c r="E144" s="42">
        <v>12.5</v>
      </c>
      <c r="F144" s="37">
        <f>SUM(35/7*2+12.5)</f>
        <v>22.5</v>
      </c>
      <c r="G144" s="35">
        <f>SUM(F144-35/7)</f>
        <v>17.5</v>
      </c>
      <c r="H144" s="11">
        <v>1212.5</v>
      </c>
      <c r="I144" s="9">
        <f t="shared" si="11"/>
        <v>13.64</v>
      </c>
      <c r="J144" s="9">
        <v>28.86</v>
      </c>
      <c r="K144" s="12">
        <v>179875</v>
      </c>
      <c r="L144" s="9">
        <v>30</v>
      </c>
      <c r="M144" s="39">
        <v>0.13700000000000001</v>
      </c>
      <c r="N144" s="52">
        <f>M144/(0.8*0.8)</f>
        <v>0.21406249999999999</v>
      </c>
      <c r="O144" s="15">
        <f t="shared" si="12"/>
        <v>5.2749999999999995</v>
      </c>
      <c r="P144" s="16">
        <v>0.21099999999999999</v>
      </c>
      <c r="Q144" s="18"/>
    </row>
    <row r="145" spans="1:17" ht="10" customHeight="1">
      <c r="A145" s="87"/>
      <c r="B145" s="41"/>
      <c r="C145" s="24">
        <v>10</v>
      </c>
      <c r="D145" s="24">
        <f>SUM(B144+C145)</f>
        <v>45</v>
      </c>
      <c r="E145" s="46"/>
      <c r="F145" s="47"/>
      <c r="G145" s="41"/>
      <c r="H145" s="23">
        <v>1412.5</v>
      </c>
      <c r="I145" s="24">
        <f t="shared" si="11"/>
        <v>14.030000000000001</v>
      </c>
      <c r="J145" s="24">
        <v>30.97</v>
      </c>
      <c r="K145" s="25">
        <v>218056</v>
      </c>
      <c r="L145" s="24">
        <v>32</v>
      </c>
      <c r="M145" s="41"/>
      <c r="N145" s="51"/>
      <c r="O145" s="26">
        <f t="shared" si="12"/>
        <v>5.8999999999999995</v>
      </c>
      <c r="P145" s="27">
        <v>0.23599999999999999</v>
      </c>
      <c r="Q145" s="18"/>
    </row>
    <row r="146" spans="1:17" ht="10" customHeight="1">
      <c r="A146" s="87"/>
      <c r="B146" s="3"/>
      <c r="C146" s="9">
        <v>5</v>
      </c>
      <c r="D146" s="9">
        <f>SUM(B147+C146)</f>
        <v>45</v>
      </c>
      <c r="E146" s="20"/>
      <c r="F146" s="21"/>
      <c r="G146" s="3"/>
      <c r="H146" s="11">
        <v>1166.4000000000001</v>
      </c>
      <c r="I146" s="9">
        <f t="shared" si="11"/>
        <v>15.760000000000002</v>
      </c>
      <c r="J146" s="9">
        <v>29.24</v>
      </c>
      <c r="K146" s="12">
        <v>205963</v>
      </c>
      <c r="L146" s="9">
        <v>31.4</v>
      </c>
      <c r="M146" s="3"/>
      <c r="N146" s="22"/>
      <c r="O146" s="15">
        <f t="shared" si="12"/>
        <v>5.4749999999999996</v>
      </c>
      <c r="P146" s="16">
        <v>0.219</v>
      </c>
      <c r="Q146" s="18"/>
    </row>
    <row r="147" spans="1:17" ht="10" customHeight="1">
      <c r="A147" s="87"/>
      <c r="B147" s="8">
        <v>40</v>
      </c>
      <c r="C147" s="7">
        <v>7.5</v>
      </c>
      <c r="D147" s="7">
        <f>SUM(B147+C147)</f>
        <v>47.5</v>
      </c>
      <c r="E147" s="4">
        <v>12.5</v>
      </c>
      <c r="F147" s="10">
        <f>SUM(40/6*2+12.5)</f>
        <v>25.833333333333336</v>
      </c>
      <c r="G147" s="8">
        <f>SUM(F147-40/6)</f>
        <v>19.166666666666668</v>
      </c>
      <c r="H147" s="23">
        <v>1366.4</v>
      </c>
      <c r="I147" s="24">
        <f t="shared" si="11"/>
        <v>15.77</v>
      </c>
      <c r="J147" s="24">
        <v>31.73</v>
      </c>
      <c r="K147" s="25">
        <v>255473</v>
      </c>
      <c r="L147" s="24">
        <v>33.700000000000003</v>
      </c>
      <c r="M147" s="13">
        <v>0.14799999999999999</v>
      </c>
      <c r="N147" s="19">
        <f>M147/(0.8*0.8)</f>
        <v>0.23124999999999996</v>
      </c>
      <c r="O147" s="26">
        <f t="shared" si="12"/>
        <v>6.1</v>
      </c>
      <c r="P147" s="27">
        <v>0.24399999999999999</v>
      </c>
      <c r="Q147" s="18"/>
    </row>
    <row r="148" spans="1:17" ht="10" customHeight="1">
      <c r="A148" s="87"/>
      <c r="B148" s="6"/>
      <c r="C148" s="9">
        <v>10</v>
      </c>
      <c r="D148" s="9">
        <f>SUM(B147+C148)</f>
        <v>50</v>
      </c>
      <c r="E148" s="28"/>
      <c r="F148" s="29"/>
      <c r="G148" s="6"/>
      <c r="H148" s="11">
        <v>1566.4</v>
      </c>
      <c r="I148" s="9">
        <f t="shared" si="11"/>
        <v>16.090000000000003</v>
      </c>
      <c r="J148" s="9">
        <v>33.909999999999997</v>
      </c>
      <c r="K148" s="12">
        <v>306124</v>
      </c>
      <c r="L148" s="9">
        <v>35.799999999999997</v>
      </c>
      <c r="M148" s="6"/>
      <c r="N148" s="48"/>
      <c r="O148" s="15">
        <f t="shared" si="12"/>
        <v>6.7250000000000005</v>
      </c>
      <c r="P148" s="16">
        <v>0.26900000000000002</v>
      </c>
      <c r="Q148" s="18"/>
    </row>
    <row r="149" spans="1:17" ht="10" customHeight="1">
      <c r="A149" s="88"/>
      <c r="B149" s="7" t="s">
        <v>30</v>
      </c>
      <c r="C149" s="7" t="s">
        <v>31</v>
      </c>
      <c r="D149" s="7" t="s">
        <v>32</v>
      </c>
      <c r="E149" s="7" t="s">
        <v>33</v>
      </c>
      <c r="F149" s="7" t="s">
        <v>34</v>
      </c>
      <c r="G149" s="7" t="s">
        <v>35</v>
      </c>
      <c r="H149" s="7" t="s">
        <v>36</v>
      </c>
      <c r="I149" s="7" t="s">
        <v>37</v>
      </c>
      <c r="J149" s="7" t="s">
        <v>38</v>
      </c>
      <c r="K149" s="7" t="s">
        <v>39</v>
      </c>
      <c r="L149" s="7" t="s">
        <v>40</v>
      </c>
      <c r="M149" s="85" t="s">
        <v>41</v>
      </c>
      <c r="N149" s="85"/>
      <c r="O149" s="89" t="s">
        <v>42</v>
      </c>
      <c r="P149" s="89"/>
      <c r="Q149" s="18"/>
    </row>
    <row r="150" spans="1:17" ht="10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0" customHeight="1">
      <c r="A151" s="86" t="s">
        <v>51</v>
      </c>
      <c r="B151" s="3" t="s">
        <v>2</v>
      </c>
      <c r="C151" s="3" t="s">
        <v>3</v>
      </c>
      <c r="D151" s="3" t="s">
        <v>2</v>
      </c>
      <c r="E151" s="74" t="s">
        <v>4</v>
      </c>
      <c r="F151" s="75"/>
      <c r="G151" s="76"/>
      <c r="H151" s="3" t="s">
        <v>5</v>
      </c>
      <c r="I151" s="75" t="s">
        <v>6</v>
      </c>
      <c r="J151" s="76"/>
      <c r="K151" s="77" t="s">
        <v>7</v>
      </c>
      <c r="L151" s="78"/>
      <c r="M151" s="77" t="s">
        <v>8</v>
      </c>
      <c r="N151" s="79"/>
      <c r="O151" s="3" t="s">
        <v>9</v>
      </c>
      <c r="P151" s="3" t="s">
        <v>10</v>
      </c>
      <c r="Q151" s="5"/>
    </row>
    <row r="152" spans="1:17" ht="10" customHeight="1">
      <c r="A152" s="87"/>
      <c r="B152" s="4" t="s">
        <v>11</v>
      </c>
      <c r="C152" s="4" t="s">
        <v>12</v>
      </c>
      <c r="D152" s="4" t="s">
        <v>13</v>
      </c>
      <c r="E152" s="84" t="s">
        <v>14</v>
      </c>
      <c r="F152" s="84" t="s">
        <v>15</v>
      </c>
      <c r="G152" s="83" t="s">
        <v>16</v>
      </c>
      <c r="H152" s="4" t="s">
        <v>17</v>
      </c>
      <c r="I152" s="3" t="s">
        <v>18</v>
      </c>
      <c r="J152" s="3" t="s">
        <v>18</v>
      </c>
      <c r="K152" s="3" t="s">
        <v>7</v>
      </c>
      <c r="L152" s="3" t="s">
        <v>19</v>
      </c>
      <c r="M152" s="80"/>
      <c r="N152" s="81"/>
      <c r="O152" s="4" t="s">
        <v>20</v>
      </c>
      <c r="P152" s="4" t="s">
        <v>21</v>
      </c>
      <c r="Q152" s="5"/>
    </row>
    <row r="153" spans="1:17" ht="10" customHeight="1">
      <c r="A153" s="87"/>
      <c r="B153" s="4"/>
      <c r="C153" s="4"/>
      <c r="D153" s="4"/>
      <c r="E153" s="84"/>
      <c r="F153" s="84"/>
      <c r="G153" s="79"/>
      <c r="H153" s="4" t="s">
        <v>22</v>
      </c>
      <c r="I153" s="4" t="s">
        <v>15</v>
      </c>
      <c r="J153" s="4" t="s">
        <v>14</v>
      </c>
      <c r="K153" s="4" t="s">
        <v>23</v>
      </c>
      <c r="L153" s="6" t="s">
        <v>24</v>
      </c>
      <c r="M153" s="82"/>
      <c r="N153" s="83"/>
      <c r="O153" s="4"/>
      <c r="P153" s="4"/>
      <c r="Q153" s="5"/>
    </row>
    <row r="154" spans="1:17" ht="10" customHeight="1">
      <c r="A154" s="87"/>
      <c r="B154" s="7" t="s">
        <v>25</v>
      </c>
      <c r="C154" s="7" t="s">
        <v>25</v>
      </c>
      <c r="D154" s="7" t="s">
        <v>25</v>
      </c>
      <c r="E154" s="7" t="s">
        <v>25</v>
      </c>
      <c r="F154" s="7" t="s">
        <v>25</v>
      </c>
      <c r="G154" s="7" t="s">
        <v>25</v>
      </c>
      <c r="H154" s="7" t="s">
        <v>26</v>
      </c>
      <c r="I154" s="7" t="s">
        <v>25</v>
      </c>
      <c r="J154" s="7" t="s">
        <v>25</v>
      </c>
      <c r="K154" s="7" t="s">
        <v>53</v>
      </c>
      <c r="L154" s="7" t="s">
        <v>25</v>
      </c>
      <c r="M154" s="7" t="s">
        <v>27</v>
      </c>
      <c r="N154" s="7" t="s">
        <v>28</v>
      </c>
      <c r="O154" s="7" t="s">
        <v>29</v>
      </c>
      <c r="P154" s="7" t="s">
        <v>28</v>
      </c>
      <c r="Q154" s="5"/>
    </row>
    <row r="155" spans="1:17" ht="10" customHeight="1">
      <c r="A155" s="87"/>
      <c r="B155" s="3"/>
      <c r="C155" s="9">
        <v>5</v>
      </c>
      <c r="D155" s="9">
        <f>SUM(B156+C155)</f>
        <v>25</v>
      </c>
      <c r="E155" s="20"/>
      <c r="F155" s="21"/>
      <c r="G155" s="3"/>
      <c r="H155" s="11">
        <v>756</v>
      </c>
      <c r="I155" s="9">
        <f t="shared" ref="I155:I169" si="13">SUM(D155-J155)</f>
        <v>8</v>
      </c>
      <c r="J155" s="9">
        <v>17</v>
      </c>
      <c r="K155" s="12">
        <v>40047</v>
      </c>
      <c r="L155" s="9">
        <v>17.96</v>
      </c>
      <c r="M155" s="3"/>
      <c r="N155" s="22"/>
      <c r="O155" s="15">
        <f>SUM(P155*25)</f>
        <v>3.1</v>
      </c>
      <c r="P155" s="16">
        <v>0.124</v>
      </c>
      <c r="Q155" s="5"/>
    </row>
    <row r="156" spans="1:17" ht="10" customHeight="1">
      <c r="A156" s="87"/>
      <c r="B156" s="8">
        <v>20</v>
      </c>
      <c r="C156" s="7">
        <v>7.5</v>
      </c>
      <c r="D156" s="7">
        <f>SUM(B156+C156)</f>
        <v>27.5</v>
      </c>
      <c r="E156" s="4">
        <v>15.5</v>
      </c>
      <c r="F156" s="10">
        <v>18.600000000000001</v>
      </c>
      <c r="G156" s="8">
        <v>17</v>
      </c>
      <c r="H156" s="23">
        <v>963.5</v>
      </c>
      <c r="I156" s="24">
        <f t="shared" si="13"/>
        <v>8.5</v>
      </c>
      <c r="J156" s="24">
        <v>19</v>
      </c>
      <c r="K156" s="25">
        <v>54091</v>
      </c>
      <c r="L156" s="24">
        <v>18.850000000000001</v>
      </c>
      <c r="M156" s="13">
        <v>8.6999999999999994E-2</v>
      </c>
      <c r="N156" s="19">
        <v>0.126</v>
      </c>
      <c r="O156" s="26">
        <f t="shared" ref="O156:O169" si="14">SUM(P156*25)</f>
        <v>3.7249999999999996</v>
      </c>
      <c r="P156" s="27">
        <v>0.14899999999999999</v>
      </c>
      <c r="Q156" s="5"/>
    </row>
    <row r="157" spans="1:17" ht="10" customHeight="1">
      <c r="A157" s="87"/>
      <c r="B157" s="6"/>
      <c r="C157" s="9">
        <v>10</v>
      </c>
      <c r="D157" s="9">
        <f>SUM(B156+C157)</f>
        <v>30</v>
      </c>
      <c r="E157" s="28"/>
      <c r="F157" s="29"/>
      <c r="G157" s="6"/>
      <c r="H157" s="11">
        <v>1171</v>
      </c>
      <c r="I157" s="9">
        <f t="shared" si="13"/>
        <v>9.2800000000000011</v>
      </c>
      <c r="J157" s="9">
        <v>20.72</v>
      </c>
      <c r="K157" s="12">
        <v>70459</v>
      </c>
      <c r="L157" s="9">
        <v>21.68</v>
      </c>
      <c r="M157" s="6"/>
      <c r="N157" s="48"/>
      <c r="O157" s="15">
        <f t="shared" si="14"/>
        <v>4.3499999999999996</v>
      </c>
      <c r="P157" s="16">
        <v>0.17399999999999999</v>
      </c>
      <c r="Q157" s="5"/>
    </row>
    <row r="158" spans="1:17" ht="10" customHeight="1">
      <c r="A158" s="87"/>
      <c r="B158" s="30"/>
      <c r="C158" s="24">
        <v>5</v>
      </c>
      <c r="D158" s="24">
        <f>SUM(B159+C158)</f>
        <v>30</v>
      </c>
      <c r="E158" s="31"/>
      <c r="F158" s="32"/>
      <c r="G158" s="30"/>
      <c r="H158" s="23">
        <v>860</v>
      </c>
      <c r="I158" s="24">
        <f t="shared" si="13"/>
        <v>9.98</v>
      </c>
      <c r="J158" s="24">
        <v>20.02</v>
      </c>
      <c r="K158" s="25">
        <v>68823</v>
      </c>
      <c r="L158" s="24">
        <v>21.51</v>
      </c>
      <c r="M158" s="30"/>
      <c r="N158" s="49"/>
      <c r="O158" s="26">
        <f t="shared" si="14"/>
        <v>3.65</v>
      </c>
      <c r="P158" s="27">
        <v>0.14599999999999999</v>
      </c>
      <c r="Q158" s="5"/>
    </row>
    <row r="159" spans="1:17" ht="10" customHeight="1">
      <c r="A159" s="87"/>
      <c r="B159" s="35">
        <v>25</v>
      </c>
      <c r="C159" s="36">
        <v>7.5</v>
      </c>
      <c r="D159" s="36">
        <f>SUM(B159+C159)</f>
        <v>32.5</v>
      </c>
      <c r="E159" s="42">
        <v>15.5</v>
      </c>
      <c r="F159" s="37">
        <v>20.100000000000001</v>
      </c>
      <c r="G159" s="35">
        <f>(E159+F159)/2</f>
        <v>17.8</v>
      </c>
      <c r="H159" s="11">
        <v>1067.5</v>
      </c>
      <c r="I159" s="9">
        <f t="shared" si="13"/>
        <v>10.3</v>
      </c>
      <c r="J159" s="9">
        <v>22.2</v>
      </c>
      <c r="K159" s="12">
        <v>90024</v>
      </c>
      <c r="L159" s="9">
        <v>23.52</v>
      </c>
      <c r="M159" s="39">
        <v>0.106</v>
      </c>
      <c r="N159" s="52">
        <v>0.154</v>
      </c>
      <c r="O159" s="15">
        <f t="shared" si="14"/>
        <v>4.2750000000000004</v>
      </c>
      <c r="P159" s="16">
        <v>0.17100000000000001</v>
      </c>
      <c r="Q159" s="5"/>
    </row>
    <row r="160" spans="1:17" ht="10" customHeight="1">
      <c r="A160" s="87"/>
      <c r="B160" s="41"/>
      <c r="C160" s="24">
        <v>10</v>
      </c>
      <c r="D160" s="24">
        <f>SUM(B159+C160)</f>
        <v>35</v>
      </c>
      <c r="E160" s="35"/>
      <c r="F160" s="37"/>
      <c r="G160" s="42"/>
      <c r="H160" s="23">
        <v>1275</v>
      </c>
      <c r="I160" s="24">
        <f t="shared" si="13"/>
        <v>10.920000000000002</v>
      </c>
      <c r="J160" s="24">
        <v>24.08</v>
      </c>
      <c r="K160" s="25">
        <v>113306</v>
      </c>
      <c r="L160" s="24">
        <v>25.4</v>
      </c>
      <c r="M160" s="41"/>
      <c r="N160" s="51"/>
      <c r="O160" s="26">
        <f t="shared" si="14"/>
        <v>4.9000000000000004</v>
      </c>
      <c r="P160" s="27">
        <v>0.19600000000000001</v>
      </c>
      <c r="Q160" s="5"/>
    </row>
    <row r="161" spans="1:17" ht="10" customHeight="1">
      <c r="A161" s="87"/>
      <c r="B161" s="3"/>
      <c r="C161" s="9">
        <v>5</v>
      </c>
      <c r="D161" s="44">
        <f>SUM(B162+C161)</f>
        <v>35</v>
      </c>
      <c r="E161" s="20"/>
      <c r="F161" s="20"/>
      <c r="G161" s="3"/>
      <c r="H161" s="11">
        <v>992.5</v>
      </c>
      <c r="I161" s="9">
        <f t="shared" si="13"/>
        <v>12.120000000000001</v>
      </c>
      <c r="J161" s="9">
        <v>22.88</v>
      </c>
      <c r="K161" s="12">
        <v>109578</v>
      </c>
      <c r="L161" s="9">
        <v>25.12</v>
      </c>
      <c r="M161" s="3"/>
      <c r="N161" s="22"/>
      <c r="O161" s="15">
        <f t="shared" si="14"/>
        <v>4.3249999999999993</v>
      </c>
      <c r="P161" s="16">
        <v>0.17299999999999999</v>
      </c>
      <c r="Q161" s="5"/>
    </row>
    <row r="162" spans="1:17" ht="10" customHeight="1">
      <c r="A162" s="87"/>
      <c r="B162" s="8">
        <v>30</v>
      </c>
      <c r="C162" s="7">
        <v>7.5</v>
      </c>
      <c r="D162" s="45">
        <f>SUM(B162+C162)</f>
        <v>37.5</v>
      </c>
      <c r="E162" s="4">
        <v>15.5</v>
      </c>
      <c r="F162" s="8">
        <v>23</v>
      </c>
      <c r="G162" s="8">
        <f>SUM(F162-30/8)</f>
        <v>19.25</v>
      </c>
      <c r="H162" s="23">
        <v>1200</v>
      </c>
      <c r="I162" s="24">
        <f t="shared" si="13"/>
        <v>12.3</v>
      </c>
      <c r="J162" s="24">
        <v>25.2</v>
      </c>
      <c r="K162" s="25">
        <v>140345</v>
      </c>
      <c r="L162" s="24">
        <v>27.28</v>
      </c>
      <c r="M162" s="13">
        <v>0.122</v>
      </c>
      <c r="N162" s="19">
        <v>0.17699999999999999</v>
      </c>
      <c r="O162" s="26">
        <f t="shared" si="14"/>
        <v>4.95</v>
      </c>
      <c r="P162" s="27">
        <v>0.19800000000000001</v>
      </c>
      <c r="Q162" s="5"/>
    </row>
    <row r="163" spans="1:17" ht="10" customHeight="1">
      <c r="A163" s="87"/>
      <c r="B163" s="6"/>
      <c r="C163" s="9">
        <v>10</v>
      </c>
      <c r="D163" s="44">
        <f>SUM(B162+C163)</f>
        <v>40</v>
      </c>
      <c r="E163" s="28"/>
      <c r="F163" s="28"/>
      <c r="G163" s="6"/>
      <c r="H163" s="11">
        <v>1407.5</v>
      </c>
      <c r="I163" s="9">
        <f t="shared" si="13"/>
        <v>12.809999999999999</v>
      </c>
      <c r="J163" s="9">
        <v>27.19</v>
      </c>
      <c r="K163" s="12">
        <v>172956</v>
      </c>
      <c r="L163" s="9">
        <v>29.24</v>
      </c>
      <c r="M163" s="6"/>
      <c r="N163" s="48"/>
      <c r="O163" s="15">
        <f t="shared" si="14"/>
        <v>5.5750000000000002</v>
      </c>
      <c r="P163" s="16">
        <v>0.223</v>
      </c>
      <c r="Q163" s="5"/>
    </row>
    <row r="164" spans="1:17" ht="10" customHeight="1">
      <c r="A164" s="87"/>
      <c r="B164" s="30"/>
      <c r="C164" s="24">
        <v>5</v>
      </c>
      <c r="D164" s="24">
        <f>SUM(B165+C164)</f>
        <v>40</v>
      </c>
      <c r="E164" s="35"/>
      <c r="F164" s="37"/>
      <c r="G164" s="42"/>
      <c r="H164" s="23">
        <v>1132.5</v>
      </c>
      <c r="I164" s="24">
        <f t="shared" si="13"/>
        <v>14.27</v>
      </c>
      <c r="J164" s="24">
        <v>25.73</v>
      </c>
      <c r="K164" s="25">
        <v>163396</v>
      </c>
      <c r="L164" s="24">
        <v>28.69</v>
      </c>
      <c r="M164" s="30"/>
      <c r="N164" s="49"/>
      <c r="O164" s="26">
        <f t="shared" si="14"/>
        <v>5.0500000000000007</v>
      </c>
      <c r="P164" s="27">
        <v>0.20200000000000001</v>
      </c>
      <c r="Q164" s="5"/>
    </row>
    <row r="165" spans="1:17" ht="10" customHeight="1">
      <c r="A165" s="87"/>
      <c r="B165" s="35">
        <v>35</v>
      </c>
      <c r="C165" s="36">
        <v>7.5</v>
      </c>
      <c r="D165" s="36">
        <f>SUM(B165+C165)</f>
        <v>42.5</v>
      </c>
      <c r="E165" s="42">
        <v>15.5</v>
      </c>
      <c r="F165" s="37">
        <v>25.5</v>
      </c>
      <c r="G165" s="35">
        <f>SUM(F165-35/7)</f>
        <v>20.5</v>
      </c>
      <c r="H165" s="11">
        <v>1340</v>
      </c>
      <c r="I165" s="9">
        <f t="shared" si="13"/>
        <v>14.370000000000001</v>
      </c>
      <c r="J165" s="9">
        <v>28.13</v>
      </c>
      <c r="K165" s="12">
        <v>205743</v>
      </c>
      <c r="L165" s="9">
        <v>30.98</v>
      </c>
      <c r="M165" s="39">
        <v>0.13700000000000001</v>
      </c>
      <c r="N165" s="52">
        <v>0.19900000000000001</v>
      </c>
      <c r="O165" s="15">
        <f t="shared" si="14"/>
        <v>5.6749999999999998</v>
      </c>
      <c r="P165" s="16">
        <v>0.22700000000000001</v>
      </c>
      <c r="Q165" s="5"/>
    </row>
    <row r="166" spans="1:17" ht="10" customHeight="1">
      <c r="A166" s="87"/>
      <c r="B166" s="41"/>
      <c r="C166" s="24">
        <v>10</v>
      </c>
      <c r="D166" s="24">
        <f>SUM(B165+C166)</f>
        <v>45</v>
      </c>
      <c r="E166" s="46"/>
      <c r="F166" s="47"/>
      <c r="G166" s="41"/>
      <c r="H166" s="23">
        <v>1547.5</v>
      </c>
      <c r="I166" s="24">
        <f t="shared" si="13"/>
        <v>14.77</v>
      </c>
      <c r="J166" s="24">
        <v>30.23</v>
      </c>
      <c r="K166" s="25">
        <v>249670</v>
      </c>
      <c r="L166" s="24">
        <v>33.049999999999997</v>
      </c>
      <c r="M166" s="41"/>
      <c r="N166" s="51"/>
      <c r="O166" s="26">
        <f t="shared" si="14"/>
        <v>6.3</v>
      </c>
      <c r="P166" s="27">
        <v>0.252</v>
      </c>
      <c r="Q166" s="5"/>
    </row>
    <row r="167" spans="1:17" ht="10" customHeight="1">
      <c r="A167" s="87"/>
      <c r="B167" s="3"/>
      <c r="C167" s="9">
        <v>5</v>
      </c>
      <c r="D167" s="9">
        <f>SUM(B168+C167)</f>
        <v>45</v>
      </c>
      <c r="E167" s="20"/>
      <c r="F167" s="21"/>
      <c r="G167" s="3"/>
      <c r="H167" s="11">
        <v>1301</v>
      </c>
      <c r="I167" s="9">
        <f t="shared" si="13"/>
        <v>16.46</v>
      </c>
      <c r="J167" s="9">
        <v>28.54</v>
      </c>
      <c r="K167" s="12">
        <v>234203</v>
      </c>
      <c r="L167" s="9">
        <v>32.35</v>
      </c>
      <c r="M167" s="3"/>
      <c r="N167" s="22"/>
      <c r="O167" s="15">
        <f t="shared" si="14"/>
        <v>5.875</v>
      </c>
      <c r="P167" s="16">
        <v>0.23499999999999999</v>
      </c>
      <c r="Q167" s="5"/>
    </row>
    <row r="168" spans="1:17" ht="10" customHeight="1">
      <c r="A168" s="87"/>
      <c r="B168" s="8">
        <v>40</v>
      </c>
      <c r="C168" s="7">
        <v>7.5</v>
      </c>
      <c r="D168" s="7">
        <f>SUM(B168+C168)</f>
        <v>47.5</v>
      </c>
      <c r="E168" s="4">
        <v>15.5</v>
      </c>
      <c r="F168" s="10">
        <f>SUM(40/6*2+15.5)</f>
        <v>28.833333333333336</v>
      </c>
      <c r="G168" s="8">
        <f>SUM(F168-40/6)</f>
        <v>22.166666666666668</v>
      </c>
      <c r="H168" s="23">
        <v>1508.5</v>
      </c>
      <c r="I168" s="24">
        <f t="shared" si="13"/>
        <v>16.52</v>
      </c>
      <c r="J168" s="24">
        <v>30.98</v>
      </c>
      <c r="K168" s="25">
        <v>290438</v>
      </c>
      <c r="L168" s="24">
        <v>34.76</v>
      </c>
      <c r="M168" s="13">
        <v>0.14799999999999999</v>
      </c>
      <c r="N168" s="19">
        <v>0.215</v>
      </c>
      <c r="O168" s="26">
        <f t="shared" si="14"/>
        <v>6.5</v>
      </c>
      <c r="P168" s="27">
        <v>0.26</v>
      </c>
    </row>
    <row r="169" spans="1:17" ht="10" customHeight="1">
      <c r="A169" s="87"/>
      <c r="B169" s="6"/>
      <c r="C169" s="9">
        <v>10</v>
      </c>
      <c r="D169" s="9">
        <f>SUM(B168+C169)</f>
        <v>50</v>
      </c>
      <c r="E169" s="28"/>
      <c r="F169" s="29"/>
      <c r="G169" s="6"/>
      <c r="H169" s="11">
        <v>1716</v>
      </c>
      <c r="I169" s="9">
        <f t="shared" si="13"/>
        <v>16.869999999999997</v>
      </c>
      <c r="J169" s="9">
        <v>33.130000000000003</v>
      </c>
      <c r="K169" s="12">
        <v>348170</v>
      </c>
      <c r="L169" s="9">
        <v>36.92</v>
      </c>
      <c r="M169" s="6"/>
      <c r="N169" s="48"/>
      <c r="O169" s="15">
        <f t="shared" si="14"/>
        <v>7.1249999999999991</v>
      </c>
      <c r="P169" s="16">
        <v>0.28499999999999998</v>
      </c>
    </row>
    <row r="170" spans="1:17" ht="10" customHeight="1">
      <c r="A170" s="88"/>
      <c r="B170" s="7" t="s">
        <v>30</v>
      </c>
      <c r="C170" s="7" t="s">
        <v>31</v>
      </c>
      <c r="D170" s="7" t="s">
        <v>32</v>
      </c>
      <c r="E170" s="7" t="s">
        <v>33</v>
      </c>
      <c r="F170" s="7" t="s">
        <v>34</v>
      </c>
      <c r="G170" s="7" t="s">
        <v>35</v>
      </c>
      <c r="H170" s="7" t="s">
        <v>36</v>
      </c>
      <c r="I170" s="7" t="s">
        <v>37</v>
      </c>
      <c r="J170" s="7" t="s">
        <v>38</v>
      </c>
      <c r="K170" s="7" t="s">
        <v>39</v>
      </c>
      <c r="L170" s="7" t="s">
        <v>40</v>
      </c>
      <c r="M170" s="85" t="s">
        <v>41</v>
      </c>
      <c r="N170" s="85"/>
      <c r="O170" s="89" t="s">
        <v>42</v>
      </c>
      <c r="P170" s="89"/>
    </row>
    <row r="171" spans="1:17" ht="10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7" ht="10" customHeight="1">
      <c r="A172" s="86" t="s">
        <v>52</v>
      </c>
      <c r="B172" s="3" t="s">
        <v>2</v>
      </c>
      <c r="C172" s="3" t="s">
        <v>3</v>
      </c>
      <c r="D172" s="3" t="s">
        <v>2</v>
      </c>
      <c r="E172" s="74" t="s">
        <v>4</v>
      </c>
      <c r="F172" s="75"/>
      <c r="G172" s="76"/>
      <c r="H172" s="3" t="s">
        <v>5</v>
      </c>
      <c r="I172" s="75" t="s">
        <v>6</v>
      </c>
      <c r="J172" s="76"/>
      <c r="K172" s="77" t="s">
        <v>7</v>
      </c>
      <c r="L172" s="78"/>
      <c r="M172" s="77" t="s">
        <v>8</v>
      </c>
      <c r="N172" s="79"/>
      <c r="O172" s="3" t="s">
        <v>9</v>
      </c>
      <c r="P172" s="3" t="s">
        <v>10</v>
      </c>
    </row>
    <row r="173" spans="1:17" ht="10" customHeight="1">
      <c r="A173" s="87"/>
      <c r="B173" s="4" t="s">
        <v>11</v>
      </c>
      <c r="C173" s="4" t="s">
        <v>12</v>
      </c>
      <c r="D173" s="4" t="s">
        <v>13</v>
      </c>
      <c r="E173" s="84" t="s">
        <v>14</v>
      </c>
      <c r="F173" s="84" t="s">
        <v>15</v>
      </c>
      <c r="G173" s="83" t="s">
        <v>16</v>
      </c>
      <c r="H173" s="4" t="s">
        <v>17</v>
      </c>
      <c r="I173" s="3" t="s">
        <v>18</v>
      </c>
      <c r="J173" s="3" t="s">
        <v>18</v>
      </c>
      <c r="K173" s="3" t="s">
        <v>7</v>
      </c>
      <c r="L173" s="3" t="s">
        <v>19</v>
      </c>
      <c r="M173" s="80"/>
      <c r="N173" s="81"/>
      <c r="O173" s="4" t="s">
        <v>20</v>
      </c>
      <c r="P173" s="4" t="s">
        <v>21</v>
      </c>
      <c r="Q173" s="5"/>
    </row>
    <row r="174" spans="1:17" ht="10" customHeight="1">
      <c r="A174" s="87"/>
      <c r="B174" s="6"/>
      <c r="C174" s="6"/>
      <c r="D174" s="6"/>
      <c r="E174" s="90"/>
      <c r="F174" s="90"/>
      <c r="G174" s="76"/>
      <c r="H174" s="4" t="s">
        <v>22</v>
      </c>
      <c r="I174" s="6" t="s">
        <v>15</v>
      </c>
      <c r="J174" s="6" t="s">
        <v>14</v>
      </c>
      <c r="K174" s="4" t="s">
        <v>23</v>
      </c>
      <c r="L174" s="6" t="s">
        <v>24</v>
      </c>
      <c r="M174" s="82"/>
      <c r="N174" s="83"/>
      <c r="O174" s="6"/>
      <c r="P174" s="6"/>
      <c r="Q174" s="5"/>
    </row>
    <row r="175" spans="1:17" ht="10" customHeight="1">
      <c r="A175" s="87"/>
      <c r="B175" s="7" t="s">
        <v>25</v>
      </c>
      <c r="C175" s="7" t="s">
        <v>25</v>
      </c>
      <c r="D175" s="7" t="s">
        <v>25</v>
      </c>
      <c r="E175" s="7" t="s">
        <v>25</v>
      </c>
      <c r="F175" s="7" t="s">
        <v>25</v>
      </c>
      <c r="G175" s="7" t="s">
        <v>25</v>
      </c>
      <c r="H175" s="7" t="s">
        <v>26</v>
      </c>
      <c r="I175" s="7" t="s">
        <v>25</v>
      </c>
      <c r="J175" s="7" t="s">
        <v>25</v>
      </c>
      <c r="K175" s="54" t="s">
        <v>53</v>
      </c>
      <c r="L175" s="7" t="s">
        <v>25</v>
      </c>
      <c r="M175" s="7" t="s">
        <v>27</v>
      </c>
      <c r="N175" s="7" t="s">
        <v>28</v>
      </c>
      <c r="O175" s="7" t="s">
        <v>29</v>
      </c>
      <c r="P175" s="7" t="s">
        <v>28</v>
      </c>
      <c r="Q175" s="5"/>
    </row>
    <row r="176" spans="1:17" ht="10" customHeight="1">
      <c r="A176" s="87"/>
      <c r="B176" s="3"/>
      <c r="C176" s="9">
        <v>5</v>
      </c>
      <c r="D176" s="9">
        <f>SUM(B177+C176)</f>
        <v>27.5</v>
      </c>
      <c r="E176" s="20"/>
      <c r="F176" s="21"/>
      <c r="G176" s="3"/>
      <c r="H176" s="11">
        <v>816</v>
      </c>
      <c r="I176" s="9">
        <f t="shared" ref="I176:I184" si="15">SUM(D176-J176)</f>
        <v>8.3000000000000007</v>
      </c>
      <c r="J176" s="9">
        <v>19.2</v>
      </c>
      <c r="K176" s="12">
        <v>49561</v>
      </c>
      <c r="L176" s="9">
        <v>18.8</v>
      </c>
      <c r="M176" s="3"/>
      <c r="N176" s="22"/>
      <c r="O176" s="15">
        <f>SUM(P176*25)</f>
        <v>3.3000000000000007</v>
      </c>
      <c r="P176" s="36">
        <f>SUM(D176/100-N177)</f>
        <v>0.13200000000000003</v>
      </c>
      <c r="Q176" s="5"/>
    </row>
    <row r="177" spans="1:17" ht="10" customHeight="1">
      <c r="A177" s="87"/>
      <c r="B177" s="8">
        <v>22.5</v>
      </c>
      <c r="C177" s="7">
        <v>7.5</v>
      </c>
      <c r="D177" s="7">
        <f>SUM(B177+C177)</f>
        <v>30</v>
      </c>
      <c r="E177" s="4">
        <v>12.5</v>
      </c>
      <c r="F177" s="10">
        <f>SUM(22.5/5*2+12.5)</f>
        <v>21.5</v>
      </c>
      <c r="G177" s="8">
        <f>SUM(F177-4.5)</f>
        <v>17</v>
      </c>
      <c r="H177" s="23">
        <v>1040</v>
      </c>
      <c r="I177" s="24">
        <f t="shared" si="15"/>
        <v>8.6999999999999993</v>
      </c>
      <c r="J177" s="24">
        <v>21.3</v>
      </c>
      <c r="K177" s="25">
        <v>65670</v>
      </c>
      <c r="L177" s="24">
        <v>20.6</v>
      </c>
      <c r="M177" s="13">
        <f>(D176/100-P176)*0.81</f>
        <v>0.11583</v>
      </c>
      <c r="N177" s="14">
        <v>0.14299999999999999</v>
      </c>
      <c r="O177" s="26">
        <f>SUM(P177*25)</f>
        <v>3.9249999999999998</v>
      </c>
      <c r="P177" s="7">
        <f>SUM(D177/100-N177)</f>
        <v>0.157</v>
      </c>
      <c r="Q177" s="18"/>
    </row>
    <row r="178" spans="1:17" ht="10" customHeight="1">
      <c r="A178" s="87"/>
      <c r="B178" s="6"/>
      <c r="C178" s="9">
        <v>10</v>
      </c>
      <c r="D178" s="9">
        <f>SUM(B177+C178)</f>
        <v>32.5</v>
      </c>
      <c r="E178" s="28"/>
      <c r="F178" s="29"/>
      <c r="G178" s="6"/>
      <c r="H178" s="11">
        <v>1266</v>
      </c>
      <c r="I178" s="9">
        <f t="shared" si="15"/>
        <v>9.5</v>
      </c>
      <c r="J178" s="9">
        <v>23</v>
      </c>
      <c r="K178" s="12">
        <v>84158</v>
      </c>
      <c r="L178" s="9">
        <v>22.4</v>
      </c>
      <c r="M178" s="6"/>
      <c r="N178" s="48"/>
      <c r="O178" s="15">
        <f>SUM(P178*25)</f>
        <v>4.5500000000000007</v>
      </c>
      <c r="P178" s="36">
        <f>SUM(D178/100-N177)</f>
        <v>0.18200000000000002</v>
      </c>
      <c r="Q178" s="18"/>
    </row>
    <row r="179" spans="1:17" ht="10" customHeight="1">
      <c r="A179" s="87"/>
      <c r="B179" s="30"/>
      <c r="C179" s="24">
        <v>5</v>
      </c>
      <c r="D179" s="24">
        <f>SUM(B180+C179)</f>
        <v>37.5</v>
      </c>
      <c r="E179" s="31"/>
      <c r="F179" s="32"/>
      <c r="G179" s="30"/>
      <c r="H179" s="23">
        <v>1043</v>
      </c>
      <c r="I179" s="24">
        <f t="shared" si="15"/>
        <v>12.2</v>
      </c>
      <c r="J179" s="24">
        <v>25.3</v>
      </c>
      <c r="K179" s="25">
        <v>125718</v>
      </c>
      <c r="L179" s="24">
        <v>25.6</v>
      </c>
      <c r="M179" s="30"/>
      <c r="N179" s="49"/>
      <c r="O179" s="26">
        <f t="shared" ref="O179:O184" si="16">SUM(P179*25)</f>
        <v>4.3249999999999993</v>
      </c>
      <c r="P179" s="7">
        <f>SUM(D179/100-N180)</f>
        <v>0.17299999999999999</v>
      </c>
      <c r="Q179" s="18"/>
    </row>
    <row r="180" spans="1:17" ht="10" customHeight="1">
      <c r="A180" s="87"/>
      <c r="B180" s="35">
        <v>32.5</v>
      </c>
      <c r="C180" s="36">
        <v>7.5</v>
      </c>
      <c r="D180" s="36">
        <f>SUM(B180+C180)</f>
        <v>40</v>
      </c>
      <c r="E180" s="42">
        <v>12.5</v>
      </c>
      <c r="F180" s="37">
        <f>SUM(32.5/5*2+12.5)</f>
        <v>25.5</v>
      </c>
      <c r="G180" s="35">
        <f>SUM(F180-6.5)</f>
        <v>19</v>
      </c>
      <c r="H180" s="11">
        <v>1268</v>
      </c>
      <c r="I180" s="9">
        <f t="shared" si="15"/>
        <v>12.3</v>
      </c>
      <c r="J180" s="9">
        <v>27.7</v>
      </c>
      <c r="K180" s="12">
        <v>159245</v>
      </c>
      <c r="L180" s="9">
        <v>27.7</v>
      </c>
      <c r="M180" s="39">
        <f>(D179/100-P179)*0.81</f>
        <v>0.16362000000000002</v>
      </c>
      <c r="N180" s="50">
        <v>0.20200000000000001</v>
      </c>
      <c r="O180" s="15">
        <f t="shared" si="16"/>
        <v>4.95</v>
      </c>
      <c r="P180" s="36">
        <f>SUM(D180/100-N180)</f>
        <v>0.19800000000000001</v>
      </c>
      <c r="Q180" s="5"/>
    </row>
    <row r="181" spans="1:17" ht="10" customHeight="1">
      <c r="A181" s="87"/>
      <c r="B181" s="41"/>
      <c r="C181" s="24">
        <v>10</v>
      </c>
      <c r="D181" s="24">
        <f>SUM(B180+C181)</f>
        <v>42.5</v>
      </c>
      <c r="E181" s="46"/>
      <c r="F181" s="47"/>
      <c r="G181" s="41"/>
      <c r="H181" s="23">
        <v>1493</v>
      </c>
      <c r="I181" s="24">
        <f t="shared" si="15"/>
        <v>12.8</v>
      </c>
      <c r="J181" s="24">
        <v>29.7</v>
      </c>
      <c r="K181" s="25">
        <v>194449</v>
      </c>
      <c r="L181" s="24">
        <v>29.6</v>
      </c>
      <c r="M181" s="41"/>
      <c r="N181" s="51"/>
      <c r="O181" s="26">
        <f t="shared" si="16"/>
        <v>5.5749999999999993</v>
      </c>
      <c r="P181" s="7">
        <f>SUM(D181/100-N180)</f>
        <v>0.22299999999999998</v>
      </c>
      <c r="Q181" s="5"/>
    </row>
    <row r="182" spans="1:17" ht="10" customHeight="1">
      <c r="A182" s="87"/>
      <c r="B182" s="3"/>
      <c r="C182" s="9">
        <v>5</v>
      </c>
      <c r="D182" s="9">
        <f>SUM(B183+C182)</f>
        <v>47.5</v>
      </c>
      <c r="E182" s="20"/>
      <c r="F182" s="21"/>
      <c r="G182" s="3"/>
      <c r="H182" s="11">
        <v>1310</v>
      </c>
      <c r="I182" s="9">
        <f t="shared" si="15"/>
        <v>16.5</v>
      </c>
      <c r="J182" s="9">
        <v>31</v>
      </c>
      <c r="K182" s="12">
        <v>255029</v>
      </c>
      <c r="L182" s="9">
        <v>32.4</v>
      </c>
      <c r="M182" s="3"/>
      <c r="N182" s="22"/>
      <c r="O182" s="15">
        <f t="shared" si="16"/>
        <v>5.6249999999999991</v>
      </c>
      <c r="P182" s="36">
        <f>SUM(D182/100-N183)</f>
        <v>0.22499999999999998</v>
      </c>
      <c r="Q182" s="5"/>
    </row>
    <row r="183" spans="1:17" ht="10" customHeight="1">
      <c r="A183" s="87"/>
      <c r="B183" s="8">
        <v>42.5</v>
      </c>
      <c r="C183" s="7">
        <v>7.5</v>
      </c>
      <c r="D183" s="7">
        <f>SUM(B183+C183)</f>
        <v>50</v>
      </c>
      <c r="E183" s="4">
        <v>12.5</v>
      </c>
      <c r="F183" s="10">
        <f>SUM(42.5/5*2+12.5)</f>
        <v>29.5</v>
      </c>
      <c r="G183" s="8">
        <f>SUM(F183-8.5)</f>
        <v>21</v>
      </c>
      <c r="H183" s="23">
        <v>1536</v>
      </c>
      <c r="I183" s="24">
        <f t="shared" si="15"/>
        <v>16.299999999999997</v>
      </c>
      <c r="J183" s="24">
        <v>33.700000000000003</v>
      </c>
      <c r="K183" s="25">
        <v>314390</v>
      </c>
      <c r="L183" s="24">
        <v>34.700000000000003</v>
      </c>
      <c r="M183" s="13">
        <f>(D182/100-P182)*0.81</f>
        <v>0.20250000000000001</v>
      </c>
      <c r="N183" s="19">
        <v>0.25</v>
      </c>
      <c r="O183" s="26">
        <f t="shared" si="16"/>
        <v>6.25</v>
      </c>
      <c r="P183" s="27">
        <f>SUM(D183/100-N183)</f>
        <v>0.25</v>
      </c>
      <c r="Q183" s="5"/>
    </row>
    <row r="184" spans="1:17" ht="10" customHeight="1">
      <c r="A184" s="87"/>
      <c r="B184" s="6"/>
      <c r="C184" s="9">
        <v>10</v>
      </c>
      <c r="D184" s="9">
        <f>SUM(B183+C184)</f>
        <v>52.5</v>
      </c>
      <c r="E184" s="28"/>
      <c r="F184" s="29"/>
      <c r="G184" s="6"/>
      <c r="H184" s="11">
        <v>1761</v>
      </c>
      <c r="I184" s="9">
        <f t="shared" si="15"/>
        <v>16.5</v>
      </c>
      <c r="J184" s="9">
        <v>36</v>
      </c>
      <c r="K184" s="12">
        <v>374573</v>
      </c>
      <c r="L184" s="9">
        <v>36.799999999999997</v>
      </c>
      <c r="M184" s="6"/>
      <c r="N184" s="48"/>
      <c r="O184" s="55">
        <f t="shared" si="16"/>
        <v>6.8750000000000009</v>
      </c>
      <c r="P184" s="3">
        <f>SUM(D184/100-N183)</f>
        <v>0.27500000000000002</v>
      </c>
    </row>
    <row r="185" spans="1:17" ht="10" customHeight="1">
      <c r="A185" s="88"/>
      <c r="B185" s="7" t="s">
        <v>30</v>
      </c>
      <c r="C185" s="7" t="s">
        <v>31</v>
      </c>
      <c r="D185" s="7" t="s">
        <v>32</v>
      </c>
      <c r="E185" s="7" t="s">
        <v>33</v>
      </c>
      <c r="F185" s="7" t="s">
        <v>34</v>
      </c>
      <c r="G185" s="41" t="s">
        <v>35</v>
      </c>
      <c r="H185" s="7" t="s">
        <v>36</v>
      </c>
      <c r="I185" s="7" t="s">
        <v>37</v>
      </c>
      <c r="J185" s="7" t="s">
        <v>38</v>
      </c>
      <c r="K185" s="7" t="s">
        <v>39</v>
      </c>
      <c r="L185" s="7" t="s">
        <v>40</v>
      </c>
      <c r="M185" s="85" t="s">
        <v>41</v>
      </c>
      <c r="N185" s="85"/>
      <c r="O185" s="85" t="s">
        <v>42</v>
      </c>
      <c r="P185" s="85"/>
    </row>
    <row r="186" spans="1:17" ht="10" customHeight="1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7" ht="10" customHeight="1"/>
    <row r="188" spans="1:17" ht="10" customHeight="1"/>
    <row r="189" spans="1:17" ht="10" customHeight="1"/>
    <row r="190" spans="1:17" ht="10" customHeight="1"/>
    <row r="191" spans="1:17" ht="10" customHeight="1">
      <c r="O191" s="56"/>
      <c r="P191" s="56"/>
    </row>
    <row r="192" spans="1:17" ht="10" customHeight="1"/>
    <row r="193" ht="10" customHeight="1"/>
    <row r="194" ht="10" customHeight="1"/>
    <row r="195" ht="10" customHeight="1"/>
    <row r="196" ht="10" customHeight="1"/>
    <row r="197" ht="10" customHeight="1"/>
    <row r="198" ht="10" customHeight="1"/>
    <row r="199" ht="10" customHeight="1"/>
    <row r="200" ht="10" customHeight="1"/>
    <row r="201" ht="10" customHeight="1"/>
    <row r="202" ht="10" customHeight="1"/>
    <row r="203" ht="10" customHeight="1"/>
    <row r="204" ht="10" customHeight="1"/>
    <row r="205" ht="10" customHeight="1"/>
    <row r="206" ht="10" customHeight="1"/>
    <row r="207" ht="10" customHeight="1"/>
    <row r="208" ht="10" customHeight="1"/>
    <row r="209" ht="10" customHeight="1"/>
    <row r="210" ht="10" customHeight="1"/>
    <row r="211" ht="10" customHeight="1"/>
    <row r="212" ht="10" customHeight="1"/>
    <row r="213" ht="10" customHeight="1"/>
  </sheetData>
  <mergeCells count="93">
    <mergeCell ref="O170:P170"/>
    <mergeCell ref="A172:A185"/>
    <mergeCell ref="E172:G172"/>
    <mergeCell ref="I172:J172"/>
    <mergeCell ref="K172:L172"/>
    <mergeCell ref="M172:N174"/>
    <mergeCell ref="E173:E174"/>
    <mergeCell ref="F173:F174"/>
    <mergeCell ref="G173:G174"/>
    <mergeCell ref="M185:N185"/>
    <mergeCell ref="O185:P185"/>
    <mergeCell ref="A151:A170"/>
    <mergeCell ref="E151:G151"/>
    <mergeCell ref="I151:J151"/>
    <mergeCell ref="K151:L151"/>
    <mergeCell ref="M151:N153"/>
    <mergeCell ref="E152:E153"/>
    <mergeCell ref="F152:F153"/>
    <mergeCell ref="G152:G153"/>
    <mergeCell ref="M170:N170"/>
    <mergeCell ref="O128:P128"/>
    <mergeCell ref="A130:A149"/>
    <mergeCell ref="E130:G130"/>
    <mergeCell ref="I130:J130"/>
    <mergeCell ref="K130:L130"/>
    <mergeCell ref="M130:N132"/>
    <mergeCell ref="E131:E132"/>
    <mergeCell ref="F131:F132"/>
    <mergeCell ref="G131:G132"/>
    <mergeCell ref="M149:N149"/>
    <mergeCell ref="O149:P149"/>
    <mergeCell ref="A106:A128"/>
    <mergeCell ref="E106:G106"/>
    <mergeCell ref="I106:J106"/>
    <mergeCell ref="K106:L106"/>
    <mergeCell ref="M106:N108"/>
    <mergeCell ref="E107:E108"/>
    <mergeCell ref="F107:F108"/>
    <mergeCell ref="G107:G108"/>
    <mergeCell ref="M128:N128"/>
    <mergeCell ref="O80:P80"/>
    <mergeCell ref="A82:A104"/>
    <mergeCell ref="E82:G82"/>
    <mergeCell ref="I82:J82"/>
    <mergeCell ref="K82:L82"/>
    <mergeCell ref="M82:N84"/>
    <mergeCell ref="E83:E84"/>
    <mergeCell ref="F83:F84"/>
    <mergeCell ref="G83:G84"/>
    <mergeCell ref="M104:N104"/>
    <mergeCell ref="O104:P104"/>
    <mergeCell ref="A61:A80"/>
    <mergeCell ref="E61:G61"/>
    <mergeCell ref="I61:J61"/>
    <mergeCell ref="K61:L61"/>
    <mergeCell ref="M61:N63"/>
    <mergeCell ref="E62:E63"/>
    <mergeCell ref="F62:F63"/>
    <mergeCell ref="G62:G63"/>
    <mergeCell ref="M80:N80"/>
    <mergeCell ref="O32:P32"/>
    <mergeCell ref="A34:A59"/>
    <mergeCell ref="E34:G34"/>
    <mergeCell ref="I34:J34"/>
    <mergeCell ref="K34:L34"/>
    <mergeCell ref="M34:N36"/>
    <mergeCell ref="E35:E36"/>
    <mergeCell ref="F35:F36"/>
    <mergeCell ref="G35:G36"/>
    <mergeCell ref="M59:N59"/>
    <mergeCell ref="O59:P59"/>
    <mergeCell ref="A13:A32"/>
    <mergeCell ref="E13:G13"/>
    <mergeCell ref="I13:J13"/>
    <mergeCell ref="K13:L13"/>
    <mergeCell ref="M13:N15"/>
    <mergeCell ref="E14:E15"/>
    <mergeCell ref="F14:F15"/>
    <mergeCell ref="G14:G15"/>
    <mergeCell ref="M32:N32"/>
    <mergeCell ref="A1:P1"/>
    <mergeCell ref="A2:P2"/>
    <mergeCell ref="A3:P3"/>
    <mergeCell ref="A4:A10"/>
    <mergeCell ref="E4:G4"/>
    <mergeCell ref="I4:J4"/>
    <mergeCell ref="K4:L4"/>
    <mergeCell ref="M4:N6"/>
    <mergeCell ref="E5:E6"/>
    <mergeCell ref="F5:F6"/>
    <mergeCell ref="G5:G6"/>
    <mergeCell ref="M10:N10"/>
    <mergeCell ref="O10:P10"/>
  </mergeCells>
  <pageMargins left="0.511811024" right="0.511811024" top="0.78740157499999996" bottom="0.78740157499999996" header="0.31496062000000002" footer="0.3149606200000000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Catálogo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Alexandre</cp:lastModifiedBy>
  <dcterms:created xsi:type="dcterms:W3CDTF">2020-12-17T19:50:25Z</dcterms:created>
  <dcterms:modified xsi:type="dcterms:W3CDTF">2022-03-03T18:40:56Z</dcterms:modified>
</cp:coreProperties>
</file>